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Lavori_in_corso\Luigi-database\Database-revision\"/>
    </mc:Choice>
  </mc:AlternateContent>
  <bookViews>
    <workbookView xWindow="0" yWindow="0" windowWidth="10950" windowHeight="1395"/>
  </bookViews>
  <sheets>
    <sheet name="RESPIRA" sheetId="1" r:id="rId1"/>
    <sheet name="References" sheetId="2" r:id="rId2"/>
  </sheets>
  <calcPr calcId="162913"/>
  <extLst>
    <ext uri="GoogleSheetsCustomDataVersion2">
      <go:sheetsCustomData xmlns:go="http://customooxmlschemas.google.com/" r:id="rId6" roundtripDataChecksum="gx7Up/CZTLr5+q1WlE0sY+R8SaLZvFTbXvSLGnJKZ5I="/>
    </ext>
  </extLst>
</workbook>
</file>

<file path=xl/calcChain.xml><?xml version="1.0" encoding="utf-8"?>
<calcChain xmlns="http://schemas.openxmlformats.org/spreadsheetml/2006/main">
  <c r="F130" i="1" l="1"/>
  <c r="G130" i="1" s="1"/>
  <c r="F129" i="1"/>
  <c r="G129" i="1" s="1"/>
  <c r="F128" i="1"/>
  <c r="G128" i="1" s="1"/>
  <c r="F127" i="1"/>
  <c r="G127" i="1" s="1"/>
  <c r="F126" i="1"/>
  <c r="G126" i="1" s="1"/>
  <c r="F125" i="1"/>
  <c r="G125" i="1" s="1"/>
  <c r="F124" i="1"/>
  <c r="G124" i="1" s="1"/>
  <c r="F123" i="1"/>
  <c r="G123" i="1" s="1"/>
  <c r="F122" i="1"/>
  <c r="G122" i="1" s="1"/>
  <c r="F121" i="1"/>
  <c r="G121" i="1" s="1"/>
  <c r="F120" i="1"/>
  <c r="G120" i="1" s="1"/>
  <c r="F119" i="1"/>
  <c r="G119" i="1" s="1"/>
  <c r="F118" i="1"/>
  <c r="G118" i="1" s="1"/>
  <c r="F117" i="1"/>
  <c r="G117" i="1" s="1"/>
  <c r="F114" i="1"/>
  <c r="G114" i="1" s="1"/>
  <c r="F111" i="1"/>
  <c r="G111" i="1" s="1"/>
  <c r="F110" i="1"/>
  <c r="G110" i="1" s="1"/>
  <c r="F108" i="1"/>
  <c r="G108" i="1" s="1"/>
  <c r="F107" i="1"/>
  <c r="G107" i="1" s="1"/>
  <c r="F106" i="1"/>
  <c r="G106" i="1" s="1"/>
  <c r="F105" i="1"/>
  <c r="G105" i="1" s="1"/>
  <c r="F104" i="1"/>
  <c r="G104" i="1" s="1"/>
  <c r="F103" i="1"/>
  <c r="G103" i="1" s="1"/>
  <c r="F102" i="1"/>
  <c r="G102" i="1" s="1"/>
  <c r="F101" i="1"/>
  <c r="G101" i="1" s="1"/>
  <c r="F100" i="1"/>
  <c r="G100" i="1" s="1"/>
  <c r="F99" i="1"/>
  <c r="G99" i="1" s="1"/>
  <c r="F95" i="1"/>
  <c r="G95" i="1" s="1"/>
  <c r="F94" i="1"/>
  <c r="G94" i="1" s="1"/>
  <c r="F93" i="1"/>
  <c r="G93" i="1" s="1"/>
  <c r="F91" i="1"/>
  <c r="G91" i="1" s="1"/>
  <c r="F88" i="1"/>
  <c r="G88" i="1" s="1"/>
  <c r="F84" i="1"/>
  <c r="G84" i="1" s="1"/>
  <c r="F80" i="1"/>
  <c r="G80" i="1" s="1"/>
  <c r="F79" i="1"/>
  <c r="G79" i="1" s="1"/>
  <c r="F78" i="1"/>
  <c r="G78" i="1" s="1"/>
  <c r="F77" i="1"/>
  <c r="G77" i="1" s="1"/>
  <c r="F75" i="1"/>
  <c r="G74" i="1"/>
  <c r="F74" i="1"/>
  <c r="F73" i="1"/>
  <c r="G68" i="1"/>
  <c r="E68" i="1"/>
  <c r="E67" i="1"/>
  <c r="E66" i="1"/>
  <c r="G64" i="1"/>
  <c r="G63" i="1"/>
  <c r="E63" i="1"/>
  <c r="G62" i="1"/>
  <c r="F62" i="1"/>
  <c r="F61" i="1"/>
  <c r="F58" i="1"/>
  <c r="F57" i="1"/>
  <c r="E56" i="1"/>
  <c r="E55" i="1"/>
  <c r="E52" i="1"/>
  <c r="G46" i="1"/>
  <c r="F46" i="1"/>
  <c r="G45" i="1"/>
  <c r="G44" i="1"/>
  <c r="F44" i="1"/>
  <c r="G43" i="1"/>
  <c r="G42" i="1"/>
  <c r="G40" i="1"/>
  <c r="F40" i="1"/>
  <c r="G39" i="1"/>
  <c r="G38" i="1"/>
  <c r="G37" i="1"/>
  <c r="G36" i="1"/>
  <c r="G35" i="1"/>
  <c r="G34" i="1"/>
  <c r="G33" i="1"/>
  <c r="G32" i="1"/>
  <c r="G31" i="1"/>
  <c r="E31" i="1"/>
  <c r="G30" i="1"/>
  <c r="G29" i="1"/>
  <c r="G28" i="1"/>
  <c r="F28" i="1"/>
  <c r="G27" i="1"/>
  <c r="G26" i="1"/>
  <c r="F26" i="1"/>
  <c r="G25" i="1"/>
  <c r="F25" i="1"/>
  <c r="D25" i="1"/>
  <c r="G24" i="1"/>
  <c r="F24" i="1"/>
  <c r="G23" i="1"/>
  <c r="F23" i="1"/>
  <c r="F22" i="1"/>
  <c r="G22" i="1" s="1"/>
  <c r="G21" i="1"/>
  <c r="F21" i="1"/>
  <c r="F20" i="1"/>
  <c r="G20" i="1" s="1"/>
  <c r="F19" i="1"/>
  <c r="G19" i="1" s="1"/>
  <c r="F18" i="1"/>
  <c r="G18" i="1" s="1"/>
  <c r="G17" i="1"/>
  <c r="F17" i="1"/>
  <c r="F16" i="1"/>
  <c r="G16" i="1" s="1"/>
  <c r="F15" i="1"/>
  <c r="G15" i="1" s="1"/>
  <c r="F14" i="1"/>
  <c r="G14" i="1" s="1"/>
  <c r="G13" i="1"/>
  <c r="F13" i="1"/>
  <c r="F12" i="1"/>
  <c r="G12" i="1" s="1"/>
  <c r="G11" i="1"/>
  <c r="F11" i="1"/>
  <c r="G10" i="1"/>
  <c r="F10" i="1"/>
  <c r="G9" i="1"/>
  <c r="F9" i="1"/>
  <c r="F8" i="1"/>
  <c r="G8" i="1" s="1"/>
  <c r="F7" i="1"/>
  <c r="G7" i="1" s="1"/>
  <c r="F6" i="1"/>
  <c r="G6" i="1" s="1"/>
  <c r="G5" i="1"/>
  <c r="F5" i="1"/>
  <c r="F4" i="1"/>
  <c r="G4" i="1" s="1"/>
  <c r="F3" i="1"/>
  <c r="G3" i="1" s="1"/>
  <c r="G2" i="1"/>
  <c r="F2" i="1"/>
</calcChain>
</file>

<file path=xl/sharedStrings.xml><?xml version="1.0" encoding="utf-8"?>
<sst xmlns="http://schemas.openxmlformats.org/spreadsheetml/2006/main" count="320" uniqueCount="183">
  <si>
    <t>Lava Fountain</t>
  </si>
  <si>
    <t>Crater</t>
  </si>
  <si>
    <t>T0 (UTC)</t>
  </si>
  <si>
    <t xml:space="preserve">Dt (min) </t>
  </si>
  <si>
    <t xml:space="preserve"> CH (km) a.s.l.</t>
  </si>
  <si>
    <t>max MER (kg/s)</t>
  </si>
  <si>
    <t>TM      (kg)</t>
  </si>
  <si>
    <t xml:space="preserve">NEC </t>
  </si>
  <si>
    <t xml:space="preserve">SEC </t>
  </si>
  <si>
    <r>
      <rPr>
        <b/>
        <sz val="14"/>
        <color rgb="FF000000"/>
        <rFont val="Arial"/>
      </rPr>
      <t xml:space="preserve">CNR, 1998; </t>
    </r>
    <r>
      <rPr>
        <b/>
        <sz val="14"/>
        <color rgb="FF00B0F0"/>
        <rFont val="Arial"/>
      </rPr>
      <t xml:space="preserve">Costa et al., 2016; </t>
    </r>
    <r>
      <rPr>
        <b/>
        <sz val="14"/>
        <color rgb="FF7030A0"/>
        <rFont val="Arial"/>
      </rPr>
      <t>Aubry et al., 2023</t>
    </r>
  </si>
  <si>
    <t>SEC</t>
  </si>
  <si>
    <r>
      <rPr>
        <b/>
        <sz val="14"/>
        <color rgb="FF000000"/>
        <rFont val="Arial"/>
      </rPr>
      <t xml:space="preserve">CNR, 1998; </t>
    </r>
    <r>
      <rPr>
        <b/>
        <sz val="14"/>
        <color rgb="FF00B0F0"/>
        <rFont val="Arial"/>
      </rPr>
      <t xml:space="preserve">Costa et al., 2016;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</si>
  <si>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 xml:space="preserve">CNR, 1998; </t>
    </r>
    <r>
      <rPr>
        <b/>
        <sz val="14"/>
        <color rgb="FF00B0F0"/>
        <rFont val="Arial"/>
      </rPr>
      <t xml:space="preserve">Costa et al., 2016;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</si>
  <si>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 xml:space="preserve">CNR, 1998; </t>
    </r>
    <r>
      <rPr>
        <b/>
        <sz val="14"/>
        <color rgb="FF00B0F0"/>
        <rFont val="Arial"/>
      </rPr>
      <t xml:space="preserve">Costa et al., 2016;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</si>
  <si>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 xml:space="preserve">CNR, 1998; </t>
    </r>
    <r>
      <rPr>
        <b/>
        <sz val="14"/>
        <color rgb="FF00B0F0"/>
        <rFont val="Arial"/>
      </rPr>
      <t xml:space="preserve">Costa et al., 2016;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</si>
  <si>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 xml:space="preserve">CNR, 1998; </t>
    </r>
    <r>
      <rPr>
        <b/>
        <sz val="14"/>
        <color rgb="FF00B0F0"/>
        <rFont val="Arial"/>
      </rPr>
      <t xml:space="preserve">Costa et al., 2016;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</si>
  <si>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 xml:space="preserve">CNR, 1998; </t>
    </r>
    <r>
      <rPr>
        <b/>
        <sz val="14"/>
        <color rgb="FF00B0F0"/>
        <rFont val="Arial"/>
      </rPr>
      <t xml:space="preserve">Costa et al., 2016; </t>
    </r>
    <r>
      <rPr>
        <b/>
        <sz val="14"/>
        <color rgb="FF7030A0"/>
        <rFont val="Arial"/>
      </rPr>
      <t>Aubry et al., 2023</t>
    </r>
  </si>
  <si>
    <t>VOR</t>
  </si>
  <si>
    <r>
      <rPr>
        <b/>
        <sz val="14"/>
        <color rgb="FF000000"/>
        <rFont val="Arial"/>
      </rPr>
      <t>Alparone et al., 2003;</t>
    </r>
    <r>
      <rPr>
        <b/>
        <sz val="14"/>
        <color rgb="FF00B0F0"/>
        <rFont val="Arial"/>
      </rPr>
      <t xml:space="preserve"> Costa et al., 2016</t>
    </r>
    <r>
      <rPr>
        <b/>
        <sz val="14"/>
        <color rgb="FF000000"/>
        <rFont val="Arial"/>
      </rPr>
      <t xml:space="preserve">; Andronico et al., 2021;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</si>
  <si>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>Alparone et al., 2003;</t>
    </r>
    <r>
      <rPr>
        <b/>
        <sz val="14"/>
        <color rgb="FF00B0F0"/>
        <rFont val="Arial"/>
      </rPr>
      <t xml:space="preserve"> Costa et al., 2016</t>
    </r>
    <r>
      <rPr>
        <b/>
        <sz val="14"/>
        <color rgb="FF000000"/>
        <rFont val="Arial"/>
      </rPr>
      <t xml:space="preserve">; Andronico et al., 2021;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</si>
  <si>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>Alparone et al., 2003;</t>
    </r>
    <r>
      <rPr>
        <b/>
        <sz val="14"/>
        <color rgb="FF00B0F0"/>
        <rFont val="Arial"/>
      </rPr>
      <t xml:space="preserve"> Costa et al., 2016</t>
    </r>
    <r>
      <rPr>
        <b/>
        <sz val="14"/>
        <color rgb="FF000000"/>
        <rFont val="Arial"/>
      </rPr>
      <t xml:space="preserve">; Andronico et al., 2021;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</si>
  <si>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>Alparone et al., 2003;</t>
    </r>
    <r>
      <rPr>
        <b/>
        <sz val="14"/>
        <color rgb="FF00B0F0"/>
        <rFont val="Arial"/>
      </rPr>
      <t xml:space="preserve"> Costa et al., 2016</t>
    </r>
    <r>
      <rPr>
        <b/>
        <sz val="14"/>
        <color rgb="FF000000"/>
        <rFont val="Arial"/>
      </rPr>
      <t xml:space="preserve">; Andronico et al., 2021;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</si>
  <si>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>Alparone et al., 2003;</t>
    </r>
    <r>
      <rPr>
        <b/>
        <sz val="14"/>
        <color rgb="FF00B0F0"/>
        <rFont val="Arial"/>
      </rPr>
      <t xml:space="preserve"> Costa et al., 2016</t>
    </r>
    <r>
      <rPr>
        <b/>
        <sz val="14"/>
        <color rgb="FF000000"/>
        <rFont val="Arial"/>
      </rPr>
      <t xml:space="preserve">; Andronico et al., 2021;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</si>
  <si>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>Alparone et al., 2003;</t>
    </r>
    <r>
      <rPr>
        <b/>
        <sz val="14"/>
        <color rgb="FF00B0F0"/>
        <rFont val="Arial"/>
      </rPr>
      <t xml:space="preserve"> Costa et al., 2016</t>
    </r>
    <r>
      <rPr>
        <b/>
        <sz val="14"/>
        <color rgb="FF000000"/>
        <rFont val="Arial"/>
      </rPr>
      <t xml:space="preserve">; Andronico et al., 2021;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</si>
  <si>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>Alparone et al., 2003;</t>
    </r>
    <r>
      <rPr>
        <b/>
        <sz val="14"/>
        <color rgb="FF00B0F0"/>
        <rFont val="Arial"/>
      </rPr>
      <t xml:space="preserve"> Costa et al., 2016</t>
    </r>
    <r>
      <rPr>
        <b/>
        <sz val="14"/>
        <color rgb="FF000000"/>
        <rFont val="Arial"/>
      </rPr>
      <t xml:space="preserve">; Andronico et al., 2021;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</si>
  <si>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>Alparone et al., 2003;</t>
    </r>
    <r>
      <rPr>
        <b/>
        <sz val="14"/>
        <color rgb="FF00B0F0"/>
        <rFont val="Arial"/>
      </rPr>
      <t xml:space="preserve"> Costa et al., 2016</t>
    </r>
    <r>
      <rPr>
        <b/>
        <sz val="14"/>
        <color rgb="FF000000"/>
        <rFont val="Arial"/>
      </rPr>
      <t xml:space="preserve">; Andronico et al., 2021;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</si>
  <si>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>Alparone et al., 2003;</t>
    </r>
    <r>
      <rPr>
        <b/>
        <sz val="14"/>
        <color rgb="FF00B0F0"/>
        <rFont val="Arial"/>
      </rPr>
      <t xml:space="preserve"> Costa et al., 2016</t>
    </r>
    <r>
      <rPr>
        <b/>
        <sz val="14"/>
        <color rgb="FF000000"/>
        <rFont val="Arial"/>
      </rPr>
      <t xml:space="preserve">; Andronico et al., 2021;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</si>
  <si>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>Alparone et al., 2003;</t>
    </r>
    <r>
      <rPr>
        <b/>
        <sz val="14"/>
        <color rgb="FF00B0F0"/>
        <rFont val="Arial"/>
      </rPr>
      <t xml:space="preserve"> Costa et al., 2016</t>
    </r>
    <r>
      <rPr>
        <b/>
        <sz val="14"/>
        <color rgb="FF000000"/>
        <rFont val="Arial"/>
      </rPr>
      <t xml:space="preserve">; Andronico et al., 2021;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</si>
  <si>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>Alparone et al., 2003;</t>
    </r>
    <r>
      <rPr>
        <b/>
        <sz val="14"/>
        <color rgb="FF00B0F0"/>
        <rFont val="Arial"/>
      </rPr>
      <t xml:space="preserve"> Costa et al., 2016</t>
    </r>
    <r>
      <rPr>
        <b/>
        <sz val="14"/>
        <color rgb="FF000000"/>
        <rFont val="Arial"/>
      </rPr>
      <t xml:space="preserve">; Andronico et al., 2021;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</si>
  <si>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 xml:space="preserve">Andronico et al., 2009, 2021;Aubry et al., 2021;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</si>
  <si>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 xml:space="preserve">Andronico et al., 2014a; Andronico et al., 2021; Aubry et al., 2021;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</si>
  <si>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 xml:space="preserve">Andronico et al., 2008; 2021;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</si>
  <si>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>Andronico et al., 2014b</t>
    </r>
    <r>
      <rPr>
        <b/>
        <sz val="14"/>
        <color rgb="FF000000"/>
        <rFont val="Arial"/>
      </rPr>
      <t>; Calvari et al., 2018</t>
    </r>
    <r>
      <rPr>
        <b/>
        <sz val="14"/>
        <color rgb="FF000000"/>
        <rFont val="Arial"/>
      </rPr>
      <t xml:space="preserve">; Andronico et al., 2021; </t>
    </r>
    <r>
      <rPr>
        <b/>
        <sz val="14"/>
        <color rgb="FF000000"/>
        <rFont val="Arial"/>
      </rPr>
      <t xml:space="preserve">Aubry et al., 2021;  </t>
    </r>
    <r>
      <rPr>
        <b/>
        <sz val="14"/>
        <color rgb="FF7030A0"/>
        <rFont val="Arial"/>
      </rPr>
      <t>Aubry et al., 2023</t>
    </r>
  </si>
  <si>
    <t>Scollo et al. 2014; Freret et al. 2021; Andronico et al., 2021</t>
  </si>
  <si>
    <r>
      <rPr>
        <b/>
        <sz val="14"/>
        <color rgb="FF000000"/>
        <rFont val="Arial"/>
      </rPr>
      <t xml:space="preserve">Corradini et al., 2018;  </t>
    </r>
    <r>
      <rPr>
        <b/>
        <sz val="14"/>
        <color rgb="FF000000"/>
        <rFont val="Arial"/>
      </rPr>
      <t xml:space="preserve">Calvari et al., 2018; </t>
    </r>
    <r>
      <rPr>
        <b/>
        <sz val="14"/>
        <color rgb="FF00B0F0"/>
        <rFont val="Arial"/>
      </rPr>
      <t xml:space="preserve">Costa et al., 2016; </t>
    </r>
    <r>
      <rPr>
        <b/>
        <sz val="14"/>
        <color rgb="FF000000"/>
        <rFont val="Arial"/>
      </rPr>
      <t>Freret et al., 2018;</t>
    </r>
    <r>
      <rPr>
        <b/>
        <sz val="14"/>
        <color rgb="FF92D050"/>
        <rFont val="Arial"/>
      </rPr>
      <t xml:space="preserve"> </t>
    </r>
    <r>
      <rPr>
        <b/>
        <sz val="14"/>
        <color rgb="FF7030A0"/>
        <rFont val="Arial"/>
      </rPr>
      <t xml:space="preserve"> </t>
    </r>
    <r>
      <rPr>
        <b/>
        <sz val="14"/>
        <color rgb="FF000000"/>
        <rFont val="Arial"/>
      </rPr>
      <t>Andronico et al., 2021;</t>
    </r>
    <r>
      <rPr>
        <b/>
        <sz val="14"/>
        <color rgb="FF7030A0"/>
        <rFont val="Arial"/>
      </rPr>
      <t xml:space="preserve"> Aubry et al., 2023</t>
    </r>
  </si>
  <si>
    <r>
      <rPr>
        <b/>
        <sz val="14"/>
        <color rgb="FF000000"/>
        <rFont val="Arial"/>
      </rPr>
      <t>Scollo et al., 2014;</t>
    </r>
    <r>
      <rPr>
        <b/>
        <sz val="14"/>
        <color rgb="FF000000"/>
        <rFont val="Arial"/>
      </rPr>
      <t xml:space="preserve"> </t>
    </r>
    <r>
      <rPr>
        <b/>
        <sz val="14"/>
        <color rgb="FF00B0F0"/>
        <rFont val="Arial"/>
      </rPr>
      <t>Costa et al., 2016;</t>
    </r>
    <r>
      <rPr>
        <b/>
        <sz val="14"/>
        <color rgb="FF000000"/>
        <rFont val="Arial"/>
      </rPr>
      <t xml:space="preserve"> Calvari et al., 2018</t>
    </r>
    <r>
      <rPr>
        <b/>
        <sz val="14"/>
        <color rgb="FF000000"/>
        <rFont val="Arial"/>
      </rPr>
      <t xml:space="preserve">; </t>
    </r>
    <r>
      <rPr>
        <b/>
        <sz val="14"/>
        <color rgb="FF000000"/>
        <rFont val="Arial"/>
      </rPr>
      <t>Freret et al., 2018; Andronico et al., 2021</t>
    </r>
  </si>
  <si>
    <r>
      <rPr>
        <b/>
        <sz val="14"/>
        <color rgb="FF00B0F0"/>
        <rFont val="Arial"/>
      </rPr>
      <t>Costa et al., 2016</t>
    </r>
    <r>
      <rPr>
        <b/>
        <sz val="14"/>
        <color theme="1"/>
        <rFont val="Arial"/>
      </rPr>
      <t>; Calvari et al., 2018; Corradini et al., 2018; Freret et al., 2018; Andronico et al., 2021</t>
    </r>
  </si>
  <si>
    <r>
      <rPr>
        <b/>
        <sz val="14"/>
        <color rgb="FF00B0F0"/>
        <rFont val="Arial"/>
      </rPr>
      <t>Costa et al., 2016</t>
    </r>
    <r>
      <rPr>
        <b/>
        <sz val="14"/>
        <color rgb="FF000000"/>
        <rFont val="Arial"/>
      </rPr>
      <t xml:space="preserve">; </t>
    </r>
    <r>
      <rPr>
        <b/>
        <sz val="14"/>
        <color rgb="FF000000"/>
        <rFont val="Arial"/>
      </rPr>
      <t>Calvari et al., 2018; Freret et al., 2018;Andronico et al., 2021;</t>
    </r>
    <r>
      <rPr>
        <b/>
        <sz val="14"/>
        <color rgb="FF7030A0"/>
        <rFont val="Arial"/>
      </rPr>
      <t xml:space="preserve"> Aubry et al., 2023</t>
    </r>
  </si>
  <si>
    <r>
      <rPr>
        <b/>
        <sz val="14"/>
        <color rgb="FF00B0F0"/>
        <rFont val="Arial"/>
      </rPr>
      <t>Costa et al., 2016</t>
    </r>
    <r>
      <rPr>
        <b/>
        <sz val="14"/>
        <color theme="1"/>
        <rFont val="Arial"/>
      </rPr>
      <t>; Calvari et al., 2018; Freret et al., 2018; Corradini et al., 2018; Andronico et al., 2021</t>
    </r>
  </si>
  <si>
    <r>
      <rPr>
        <b/>
        <sz val="14"/>
        <color theme="1"/>
        <rFont val="Arial"/>
      </rPr>
      <t xml:space="preserve">Scollo et al., 2014; Scollo et al., 2015; </t>
    </r>
    <r>
      <rPr>
        <b/>
        <sz val="14"/>
        <color rgb="FF00B0F0"/>
        <rFont val="Arial"/>
      </rPr>
      <t>Costa et al., 2016</t>
    </r>
    <r>
      <rPr>
        <b/>
        <sz val="14"/>
        <color theme="1"/>
        <rFont val="Arial"/>
      </rPr>
      <t>; Calvari et al., 2018; Corradini et al., 2018; Freret et al., 2018; Andronico et al., 2021</t>
    </r>
  </si>
  <si>
    <r>
      <rPr>
        <b/>
        <sz val="14"/>
        <color rgb="FF000000"/>
        <rFont val="Arial"/>
      </rPr>
      <t xml:space="preserve">Scollo et al., 2014; </t>
    </r>
    <r>
      <rPr>
        <b/>
        <sz val="14"/>
        <color rgb="FF00B0F0"/>
        <rFont val="Arial"/>
      </rPr>
      <t>Costa et a., 2016</t>
    </r>
    <r>
      <rPr>
        <b/>
        <sz val="14"/>
        <color rgb="FF000000"/>
        <rFont val="Arial"/>
      </rPr>
      <t xml:space="preserve">; Corradini et al., 2018; </t>
    </r>
    <r>
      <rPr>
        <b/>
        <sz val="14"/>
        <color rgb="FF000000"/>
        <rFont val="Arial"/>
      </rPr>
      <t>Calvari et al., 2018; Freret et al., 2018;</t>
    </r>
    <r>
      <rPr>
        <b/>
        <sz val="14"/>
        <color rgb="FF92D050"/>
        <rFont val="Arial"/>
      </rPr>
      <t xml:space="preserve"> </t>
    </r>
    <r>
      <rPr>
        <b/>
        <sz val="14"/>
        <color rgb="FF000000"/>
        <rFont val="Arial"/>
      </rPr>
      <t>Andronico et al., 2021</t>
    </r>
  </si>
  <si>
    <r>
      <rPr>
        <b/>
        <sz val="14"/>
        <color rgb="FF000000"/>
        <rFont val="Arial"/>
      </rPr>
      <t xml:space="preserve">Scollo et al., 2014; </t>
    </r>
    <r>
      <rPr>
        <b/>
        <sz val="14"/>
        <color rgb="FF00B0F0"/>
        <rFont val="Arial"/>
      </rPr>
      <t>Costa et a., 2016</t>
    </r>
    <r>
      <rPr>
        <b/>
        <sz val="14"/>
        <color rgb="FF000000"/>
        <rFont val="Arial"/>
      </rPr>
      <t xml:space="preserve">; Corradini et al., 2018; </t>
    </r>
    <r>
      <rPr>
        <b/>
        <sz val="14"/>
        <color rgb="FF000000"/>
        <rFont val="Arial"/>
      </rPr>
      <t>Calvari et al., 2018; Freret et al., 2018;</t>
    </r>
    <r>
      <rPr>
        <b/>
        <sz val="14"/>
        <color rgb="FF92D050"/>
        <rFont val="Arial"/>
      </rPr>
      <t xml:space="preserve"> </t>
    </r>
    <r>
      <rPr>
        <b/>
        <sz val="14"/>
        <color rgb="FF000000"/>
        <rFont val="Arial"/>
      </rPr>
      <t>Andronico et al., 2021</t>
    </r>
  </si>
  <si>
    <r>
      <rPr>
        <b/>
        <sz val="14"/>
        <color rgb="FF000000"/>
        <rFont val="Arial"/>
      </rPr>
      <t>Scollo et al., 2014;</t>
    </r>
    <r>
      <rPr>
        <b/>
        <sz val="14"/>
        <color rgb="FF00B0F0"/>
        <rFont val="Arial"/>
      </rPr>
      <t xml:space="preserve"> Costa et al., 2016</t>
    </r>
    <r>
      <rPr>
        <b/>
        <sz val="14"/>
        <color rgb="FF000000"/>
        <rFont val="Arial"/>
      </rPr>
      <t>;</t>
    </r>
    <r>
      <rPr>
        <b/>
        <sz val="14"/>
        <color rgb="FF000000"/>
        <rFont val="Arial"/>
      </rPr>
      <t xml:space="preserve"> Calvari et al., 2018</t>
    </r>
    <r>
      <rPr>
        <b/>
        <sz val="14"/>
        <color rgb="FF000000"/>
        <rFont val="Arial"/>
      </rPr>
      <t xml:space="preserve">; </t>
    </r>
    <r>
      <rPr>
        <b/>
        <sz val="14"/>
        <color rgb="FF000000"/>
        <rFont val="Arial"/>
      </rPr>
      <t>Freret et al., 2018; Andronico et al., 2021</t>
    </r>
  </si>
  <si>
    <r>
      <rPr>
        <b/>
        <sz val="14"/>
        <color rgb="FF000000"/>
        <rFont val="Arial"/>
      </rPr>
      <t>Scollo et al., 2014;</t>
    </r>
    <r>
      <rPr>
        <b/>
        <sz val="14"/>
        <color rgb="FF00B0F0"/>
        <rFont val="Arial"/>
      </rPr>
      <t xml:space="preserve"> Costa et al., 2016</t>
    </r>
    <r>
      <rPr>
        <b/>
        <sz val="14"/>
        <color rgb="FF000000"/>
        <rFont val="Arial"/>
      </rPr>
      <t>;</t>
    </r>
    <r>
      <rPr>
        <b/>
        <sz val="14"/>
        <color rgb="FF000000"/>
        <rFont val="Arial"/>
      </rPr>
      <t xml:space="preserve"> Calvari et al., 2018</t>
    </r>
    <r>
      <rPr>
        <b/>
        <sz val="14"/>
        <color rgb="FF000000"/>
        <rFont val="Arial"/>
      </rPr>
      <t xml:space="preserve">; </t>
    </r>
    <r>
      <rPr>
        <b/>
        <sz val="14"/>
        <color rgb="FF000000"/>
        <rFont val="Arial"/>
      </rPr>
      <t>Freret et al., 2018; Andronico et al., 2021</t>
    </r>
  </si>
  <si>
    <r>
      <rPr>
        <b/>
        <sz val="14"/>
        <color rgb="FF00B0F0"/>
        <rFont val="Arial"/>
      </rPr>
      <t>Costa et al., 2016</t>
    </r>
    <r>
      <rPr>
        <b/>
        <sz val="14"/>
        <color rgb="FF000000"/>
        <rFont val="Arial"/>
      </rPr>
      <t>;</t>
    </r>
    <r>
      <rPr>
        <b/>
        <sz val="14"/>
        <color rgb="FF000000"/>
        <rFont val="Arial"/>
      </rPr>
      <t xml:space="preserve"> Calvari et al., 2018</t>
    </r>
    <r>
      <rPr>
        <b/>
        <sz val="14"/>
        <color rgb="FF000000"/>
        <rFont val="Arial"/>
      </rPr>
      <t xml:space="preserve">; </t>
    </r>
    <r>
      <rPr>
        <b/>
        <sz val="14"/>
        <color rgb="FF000000"/>
        <rFont val="Arial"/>
      </rPr>
      <t>Freret et al., 2018; Andronico et al., 2021</t>
    </r>
  </si>
  <si>
    <r>
      <rPr>
        <b/>
        <sz val="14"/>
        <color rgb="FF000000"/>
        <rFont val="Arial"/>
      </rPr>
      <t>Scollo et al., 2014;</t>
    </r>
    <r>
      <rPr>
        <b/>
        <sz val="14"/>
        <color rgb="FF00B0F0"/>
        <rFont val="Arial"/>
      </rPr>
      <t xml:space="preserve"> Costa et al., 2016</t>
    </r>
    <r>
      <rPr>
        <b/>
        <sz val="14"/>
        <color rgb="FF000000"/>
        <rFont val="Arial"/>
      </rPr>
      <t>;</t>
    </r>
    <r>
      <rPr>
        <b/>
        <sz val="14"/>
        <color rgb="FF000000"/>
        <rFont val="Arial"/>
      </rPr>
      <t xml:space="preserve"> Calvari et al., 2018</t>
    </r>
    <r>
      <rPr>
        <b/>
        <sz val="14"/>
        <color rgb="FF000000"/>
        <rFont val="Arial"/>
      </rPr>
      <t xml:space="preserve">; </t>
    </r>
    <r>
      <rPr>
        <b/>
        <sz val="14"/>
        <color rgb="FF000000"/>
        <rFont val="Arial"/>
      </rPr>
      <t>Freret et al., 2018; Andronico et al., 2021</t>
    </r>
  </si>
  <si>
    <r>
      <rPr>
        <b/>
        <sz val="14"/>
        <color theme="1"/>
        <rFont val="Arial"/>
      </rPr>
      <t xml:space="preserve">Guerrirei et al., 2015;  Calvari et al., 2018; Freret et al., 2018; Andronico et al., 2021;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</si>
  <si>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>Scollo et al., 2014;</t>
    </r>
    <r>
      <rPr>
        <b/>
        <sz val="14"/>
        <color rgb="FF00B0F0"/>
        <rFont val="Arial"/>
      </rPr>
      <t xml:space="preserve"> Costa et al., 2016</t>
    </r>
    <r>
      <rPr>
        <b/>
        <sz val="14"/>
        <color rgb="FF000000"/>
        <rFont val="Arial"/>
      </rPr>
      <t>;</t>
    </r>
    <r>
      <rPr>
        <b/>
        <sz val="14"/>
        <color rgb="FF000000"/>
        <rFont val="Arial"/>
      </rPr>
      <t xml:space="preserve"> Calvari et al., 2018</t>
    </r>
    <r>
      <rPr>
        <b/>
        <sz val="14"/>
        <color rgb="FF000000"/>
        <rFont val="Arial"/>
      </rPr>
      <t xml:space="preserve">; </t>
    </r>
    <r>
      <rPr>
        <b/>
        <sz val="14"/>
        <color rgb="FF000000"/>
        <rFont val="Arial"/>
      </rPr>
      <t>Freret et al., 2018; Andronico et al., 2021</t>
    </r>
  </si>
  <si>
    <r>
      <rPr>
        <b/>
        <sz val="14"/>
        <color rgb="FF000000"/>
        <rFont val="Arial"/>
      </rPr>
      <t xml:space="preserve">Scollo et al., 2014; </t>
    </r>
    <r>
      <rPr>
        <b/>
        <sz val="14"/>
        <color rgb="FF00B0F0"/>
        <rFont val="Arial"/>
      </rPr>
      <t>Costa et al., 2016</t>
    </r>
    <r>
      <rPr>
        <b/>
        <sz val="14"/>
        <color rgb="FF000000"/>
        <rFont val="Arial"/>
      </rPr>
      <t xml:space="preserve">; Corradini et al., 2018; </t>
    </r>
    <r>
      <rPr>
        <b/>
        <sz val="14"/>
        <color rgb="FF000000"/>
        <rFont val="Arial"/>
      </rPr>
      <t>Calvari et al., 2018; Freret et al., 2018; Andronico et al., 2021</t>
    </r>
  </si>
  <si>
    <r>
      <rPr>
        <b/>
        <sz val="14"/>
        <color rgb="FF000000"/>
        <rFont val="Arial"/>
      </rPr>
      <t>Scollo et al., 2014;</t>
    </r>
    <r>
      <rPr>
        <b/>
        <sz val="14"/>
        <color rgb="FF00B0F0"/>
        <rFont val="Arial"/>
      </rPr>
      <t xml:space="preserve"> Costa et al., 2016</t>
    </r>
    <r>
      <rPr>
        <b/>
        <sz val="14"/>
        <color rgb="FF000000"/>
        <rFont val="Arial"/>
      </rPr>
      <t>;</t>
    </r>
    <r>
      <rPr>
        <b/>
        <sz val="14"/>
        <color rgb="FF000000"/>
        <rFont val="Arial"/>
      </rPr>
      <t xml:space="preserve"> Calvari et al., 2018</t>
    </r>
    <r>
      <rPr>
        <b/>
        <sz val="14"/>
        <color rgb="FF000000"/>
        <rFont val="Arial"/>
      </rPr>
      <t xml:space="preserve">; </t>
    </r>
    <r>
      <rPr>
        <b/>
        <sz val="14"/>
        <color rgb="FF000000"/>
        <rFont val="Arial"/>
      </rPr>
      <t>Freret et al., 2018; Andronico et al., 2021</t>
    </r>
  </si>
  <si>
    <r>
      <rPr>
        <b/>
        <sz val="14"/>
        <color rgb="FF000000"/>
        <rFont val="Arial"/>
      </rPr>
      <t>Scollo et al., 2014;</t>
    </r>
    <r>
      <rPr>
        <b/>
        <sz val="14"/>
        <color rgb="FF00B0F0"/>
        <rFont val="Arial"/>
      </rPr>
      <t xml:space="preserve"> Costa et al., 2016</t>
    </r>
    <r>
      <rPr>
        <b/>
        <sz val="14"/>
        <color rgb="FF000000"/>
        <rFont val="Arial"/>
      </rPr>
      <t>;</t>
    </r>
    <r>
      <rPr>
        <b/>
        <sz val="14"/>
        <color rgb="FF000000"/>
        <rFont val="Arial"/>
      </rPr>
      <t xml:space="preserve"> Calvari et al., 2018</t>
    </r>
    <r>
      <rPr>
        <b/>
        <sz val="14"/>
        <color rgb="FF000000"/>
        <rFont val="Arial"/>
      </rPr>
      <t xml:space="preserve">; </t>
    </r>
    <r>
      <rPr>
        <b/>
        <sz val="14"/>
        <color rgb="FF000000"/>
        <rFont val="Arial"/>
      </rPr>
      <t xml:space="preserve">Freret et al., 2018; Andronico et al., 2021;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</si>
  <si>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>Scollo et al., 2014;</t>
    </r>
    <r>
      <rPr>
        <b/>
        <sz val="14"/>
        <color rgb="FF00B0F0"/>
        <rFont val="Arial"/>
      </rPr>
      <t xml:space="preserve"> Costa et al., 2016</t>
    </r>
    <r>
      <rPr>
        <b/>
        <sz val="14"/>
        <color rgb="FF000000"/>
        <rFont val="Arial"/>
      </rPr>
      <t>;</t>
    </r>
    <r>
      <rPr>
        <b/>
        <sz val="14"/>
        <color rgb="FF000000"/>
        <rFont val="Arial"/>
      </rPr>
      <t xml:space="preserve"> Calvari et al., 2018</t>
    </r>
    <r>
      <rPr>
        <b/>
        <sz val="14"/>
        <color rgb="FF000000"/>
        <rFont val="Arial"/>
      </rPr>
      <t xml:space="preserve">; </t>
    </r>
    <r>
      <rPr>
        <b/>
        <sz val="14"/>
        <color rgb="FF000000"/>
        <rFont val="Arial"/>
      </rPr>
      <t>Freret et al., 2018; Andronico et al., 2021</t>
    </r>
  </si>
  <si>
    <r>
      <rPr>
        <b/>
        <sz val="14"/>
        <color rgb="FF00B0F0"/>
        <rFont val="Arial"/>
      </rPr>
      <t>Costa et al., 2016</t>
    </r>
    <r>
      <rPr>
        <b/>
        <sz val="14"/>
        <color rgb="FF000000"/>
        <rFont val="Arial"/>
      </rPr>
      <t xml:space="preserve">; Corradini et al., 2018; </t>
    </r>
    <r>
      <rPr>
        <b/>
        <sz val="14"/>
        <color rgb="FF000000"/>
        <rFont val="Arial"/>
      </rPr>
      <t xml:space="preserve">Calvari et al., 2018; Freret et al., 2018; Andronico et al., 2021;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</si>
  <si>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 xml:space="preserve">Scollo et al., 2014; </t>
    </r>
    <r>
      <rPr>
        <b/>
        <sz val="14"/>
        <color rgb="FF00B0F0"/>
        <rFont val="Arial"/>
      </rPr>
      <t>Costa et al., 201</t>
    </r>
    <r>
      <rPr>
        <b/>
        <sz val="14"/>
        <color rgb="FF000000"/>
        <rFont val="Arial"/>
      </rPr>
      <t xml:space="preserve">6; </t>
    </r>
    <r>
      <rPr>
        <b/>
        <sz val="14"/>
        <color rgb="FF000000"/>
        <rFont val="Arial"/>
      </rPr>
      <t>Calvari et al., 2018</t>
    </r>
  </si>
  <si>
    <r>
      <rPr>
        <b/>
        <sz val="14"/>
        <color rgb="FFCC9900"/>
        <rFont val="Arial"/>
      </rPr>
      <t>radar data processed in this work;</t>
    </r>
    <r>
      <rPr>
        <b/>
        <sz val="14"/>
        <color rgb="FFFF0000"/>
        <rFont val="Arial"/>
      </rPr>
      <t xml:space="preserve"> </t>
    </r>
    <r>
      <rPr>
        <b/>
        <sz val="14"/>
        <color rgb="FF00B0F0"/>
        <rFont val="Arial"/>
      </rPr>
      <t>Costa et al., 2016</t>
    </r>
  </si>
  <si>
    <r>
      <rPr>
        <b/>
        <sz val="14"/>
        <color rgb="FF00B0F0"/>
        <rFont val="Arial"/>
      </rPr>
      <t>Costa et al., 2016</t>
    </r>
    <r>
      <rPr>
        <b/>
        <sz val="14"/>
        <color rgb="FF000000"/>
        <rFont val="Arial"/>
      </rPr>
      <t xml:space="preserve">; </t>
    </r>
    <r>
      <rPr>
        <b/>
        <sz val="14"/>
        <color rgb="FF000000"/>
        <rFont val="Arial"/>
      </rPr>
      <t>Calvari et al., 2018; Freret et al., 2018; Andronico et al., 2021</t>
    </r>
  </si>
  <si>
    <r>
      <rPr>
        <b/>
        <sz val="14"/>
        <color rgb="FFCC9900"/>
        <rFont val="Arial"/>
      </rPr>
      <t>radar data processed; Mereu et al., 2023;</t>
    </r>
    <r>
      <rPr>
        <b/>
        <sz val="14"/>
        <color theme="1"/>
        <rFont val="Arial"/>
      </rPr>
      <t xml:space="preserve">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</si>
  <si>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 xml:space="preserve">radar data processed; Mereu et al., 2023; </t>
    </r>
    <r>
      <rPr>
        <b/>
        <sz val="14"/>
        <color rgb="FF00B0F0"/>
        <rFont val="Arial"/>
      </rPr>
      <t>Costa et al., 2016</t>
    </r>
  </si>
  <si>
    <r>
      <rPr>
        <b/>
        <sz val="14"/>
        <color rgb="FF00B0F0"/>
        <rFont val="Arial"/>
      </rPr>
      <t>Costa et al., 2016</t>
    </r>
    <r>
      <rPr>
        <b/>
        <sz val="14"/>
        <color rgb="FF000000"/>
        <rFont val="Arial"/>
      </rPr>
      <t xml:space="preserve">; </t>
    </r>
    <r>
      <rPr>
        <b/>
        <sz val="14"/>
        <color rgb="FF000000"/>
        <rFont val="Arial"/>
      </rPr>
      <t xml:space="preserve">Calvari et al., 2018; Freret et al., 2018; Andronico et al., 2021; </t>
    </r>
    <r>
      <rPr>
        <b/>
        <sz val="14"/>
        <color rgb="FF7030A0"/>
        <rFont val="Arial"/>
      </rPr>
      <t>Aubry et al., 2023</t>
    </r>
  </si>
  <si>
    <t>Poret et al., 2018; Calvari et al., 2018; Aubry et al., 2021; Andronico et al., 2021</t>
  </si>
  <si>
    <r>
      <rPr>
        <b/>
        <sz val="14"/>
        <color rgb="FFCC9900"/>
        <rFont val="Arial"/>
      </rPr>
      <t xml:space="preserve">radar data processed; Mereu et al., 2023; </t>
    </r>
    <r>
      <rPr>
        <b/>
        <sz val="14"/>
        <color rgb="FF00B0F0"/>
        <rFont val="Arial"/>
      </rPr>
      <t>Costa et al., 2016</t>
    </r>
  </si>
  <si>
    <r>
      <rPr>
        <b/>
        <sz val="14"/>
        <color rgb="FF00B0F0"/>
        <rFont val="Arial"/>
      </rPr>
      <t>Costa et al., 2016</t>
    </r>
    <r>
      <rPr>
        <b/>
        <sz val="14"/>
        <color theme="1"/>
        <rFont val="Arial"/>
      </rPr>
      <t>; Calvari et al., 2018; Freret et al., 2018;</t>
    </r>
    <r>
      <rPr>
        <b/>
        <sz val="14"/>
        <color rgb="FF92D050"/>
        <rFont val="Arial"/>
      </rPr>
      <t xml:space="preserve">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</si>
  <si>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B0F0"/>
        <rFont val="Arial"/>
      </rPr>
      <t>Costa et al., 2016</t>
    </r>
    <r>
      <rPr>
        <b/>
        <sz val="14"/>
        <color theme="1"/>
        <rFont val="Arial"/>
      </rPr>
      <t>; Calvari et al., 2018; Freret et al., 2018;</t>
    </r>
    <r>
      <rPr>
        <b/>
        <sz val="14"/>
        <color rgb="FF92D050"/>
        <rFont val="Arial"/>
      </rPr>
      <t xml:space="preserve">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</si>
  <si>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>Scollo et al., 2014;</t>
    </r>
    <r>
      <rPr>
        <b/>
        <sz val="14"/>
        <color rgb="FF00B0F0"/>
        <rFont val="Arial"/>
      </rPr>
      <t xml:space="preserve"> Costa et al., 2016</t>
    </r>
    <r>
      <rPr>
        <b/>
        <sz val="14"/>
        <color rgb="FF000000"/>
        <rFont val="Arial"/>
      </rPr>
      <t>;</t>
    </r>
    <r>
      <rPr>
        <b/>
        <sz val="14"/>
        <color rgb="FF000000"/>
        <rFont val="Arial"/>
      </rPr>
      <t xml:space="preserve"> Calvari et al., 2018</t>
    </r>
    <r>
      <rPr>
        <b/>
        <sz val="14"/>
        <color rgb="FF000000"/>
        <rFont val="Arial"/>
      </rPr>
      <t xml:space="preserve">; </t>
    </r>
    <r>
      <rPr>
        <b/>
        <sz val="14"/>
        <color rgb="FF000000"/>
        <rFont val="Arial"/>
      </rPr>
      <t xml:space="preserve">Freret et al., 2018; Andronico et al., 2021;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</si>
  <si>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>Scollo et al., 2014;</t>
    </r>
    <r>
      <rPr>
        <b/>
        <sz val="14"/>
        <color rgb="FF00B0F0"/>
        <rFont val="Arial"/>
      </rPr>
      <t xml:space="preserve"> Costa et al., 2016</t>
    </r>
    <r>
      <rPr>
        <b/>
        <sz val="14"/>
        <color rgb="FF000000"/>
        <rFont val="Arial"/>
      </rPr>
      <t>;</t>
    </r>
    <r>
      <rPr>
        <b/>
        <sz val="14"/>
        <color rgb="FF000000"/>
        <rFont val="Arial"/>
      </rPr>
      <t xml:space="preserve"> Calvari et al., 2018</t>
    </r>
    <r>
      <rPr>
        <b/>
        <sz val="14"/>
        <color rgb="FF000000"/>
        <rFont val="Arial"/>
      </rPr>
      <t xml:space="preserve">; </t>
    </r>
    <r>
      <rPr>
        <b/>
        <sz val="14"/>
        <color rgb="FF000000"/>
        <rFont val="Arial"/>
      </rPr>
      <t xml:space="preserve">Freret et al., 2018; Andronico et al., 2021;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</si>
  <si>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0000"/>
        <rFont val="Arial"/>
      </rPr>
      <t>Scollo et al., 2014;</t>
    </r>
    <r>
      <rPr>
        <b/>
        <sz val="14"/>
        <color rgb="FF00B0F0"/>
        <rFont val="Arial"/>
      </rPr>
      <t xml:space="preserve"> Costa et al., 2016</t>
    </r>
    <r>
      <rPr>
        <b/>
        <sz val="14"/>
        <color rgb="FF000000"/>
        <rFont val="Arial"/>
      </rPr>
      <t>;</t>
    </r>
    <r>
      <rPr>
        <b/>
        <sz val="14"/>
        <color rgb="FF000000"/>
        <rFont val="Arial"/>
      </rPr>
      <t xml:space="preserve"> Calvari et al., 2018</t>
    </r>
    <r>
      <rPr>
        <b/>
        <sz val="14"/>
        <color rgb="FF000000"/>
        <rFont val="Arial"/>
      </rPr>
      <t xml:space="preserve">; </t>
    </r>
    <r>
      <rPr>
        <b/>
        <sz val="14"/>
        <color rgb="FF000000"/>
        <rFont val="Arial"/>
      </rPr>
      <t>Freret et al., 2018; Andronico et al., 2021</t>
    </r>
  </si>
  <si>
    <r>
      <rPr>
        <b/>
        <sz val="14"/>
        <color rgb="FF385623"/>
        <rFont val="Arial"/>
      </rPr>
      <t>Calvari et al., 2018; Corradini et al., 2018; Freret et al., 2018;</t>
    </r>
    <r>
      <rPr>
        <b/>
        <sz val="14"/>
        <color rgb="FF92D050"/>
        <rFont val="Arial"/>
      </rPr>
      <t xml:space="preserve">  </t>
    </r>
    <r>
      <rPr>
        <b/>
        <sz val="14"/>
        <color rgb="FF00B0F0"/>
        <rFont val="Arial"/>
      </rPr>
      <t>Costa et al., 2016</t>
    </r>
  </si>
  <si>
    <r>
      <rPr>
        <b/>
        <sz val="14"/>
        <color rgb="FF000000"/>
        <rFont val="Arial"/>
      </rPr>
      <t>Scollo et al., 2014;</t>
    </r>
    <r>
      <rPr>
        <b/>
        <sz val="14"/>
        <color rgb="FF00B0F0"/>
        <rFont val="Arial"/>
      </rPr>
      <t xml:space="preserve"> Costa et al., 2016</t>
    </r>
    <r>
      <rPr>
        <b/>
        <sz val="14"/>
        <color rgb="FF000000"/>
        <rFont val="Arial"/>
      </rPr>
      <t>;</t>
    </r>
    <r>
      <rPr>
        <b/>
        <sz val="14"/>
        <color rgb="FF000000"/>
        <rFont val="Arial"/>
      </rPr>
      <t xml:space="preserve"> Calvari et al., 2018</t>
    </r>
    <r>
      <rPr>
        <b/>
        <sz val="14"/>
        <color rgb="FF000000"/>
        <rFont val="Arial"/>
      </rPr>
      <t xml:space="preserve">; </t>
    </r>
    <r>
      <rPr>
        <b/>
        <sz val="14"/>
        <color rgb="FF000000"/>
        <rFont val="Arial"/>
      </rPr>
      <t xml:space="preserve">Freret et al., 2018; Andronico et al., 2021; </t>
    </r>
    <r>
      <rPr>
        <b/>
        <sz val="14"/>
        <color rgb="FF7030A0"/>
        <rFont val="Arial"/>
      </rPr>
      <t>Aubry et al., 2023</t>
    </r>
  </si>
  <si>
    <r>
      <rPr>
        <b/>
        <sz val="14"/>
        <color theme="1"/>
        <rFont val="Arial"/>
      </rPr>
      <t>Andronico et al., 2018; Corradini et al., 2018;</t>
    </r>
    <r>
      <rPr>
        <b/>
        <sz val="14"/>
        <color theme="1"/>
        <rFont val="Arial"/>
      </rPr>
      <t xml:space="preserve"> Calvari et al., 2018</t>
    </r>
    <r>
      <rPr>
        <b/>
        <sz val="14"/>
        <color theme="1"/>
        <rFont val="Arial"/>
      </rPr>
      <t>;</t>
    </r>
    <r>
      <rPr>
        <b/>
        <sz val="14"/>
        <color theme="1"/>
        <rFont val="Arial"/>
      </rPr>
      <t xml:space="preserve"> </t>
    </r>
    <r>
      <rPr>
        <b/>
        <sz val="14"/>
        <color rgb="FF92D050"/>
        <rFont val="Arial"/>
      </rPr>
      <t xml:space="preserve"> </t>
    </r>
    <r>
      <rPr>
        <b/>
        <sz val="14"/>
        <color theme="1"/>
        <rFont val="Arial"/>
      </rPr>
      <t>Andronico et al., 2021;</t>
    </r>
    <r>
      <rPr>
        <b/>
        <sz val="14"/>
        <color rgb="FF92D050"/>
        <rFont val="Arial"/>
      </rPr>
      <t xml:space="preserve"> </t>
    </r>
    <r>
      <rPr>
        <b/>
        <sz val="14"/>
        <color rgb="FF7030A0"/>
        <rFont val="Arial"/>
      </rPr>
      <t>Aubry et al., 2023</t>
    </r>
  </si>
  <si>
    <r>
      <rPr>
        <b/>
        <sz val="14"/>
        <color rgb="FF385623"/>
        <rFont val="Arial"/>
      </rPr>
      <t>Calvari et al., 2018; Freret et al., 2018</t>
    </r>
    <r>
      <rPr>
        <b/>
        <sz val="14"/>
        <color rgb="FF92D050"/>
        <rFont val="Arial"/>
      </rPr>
      <t>;</t>
    </r>
    <r>
      <rPr>
        <b/>
        <sz val="14"/>
        <color rgb="FF00B0F0"/>
        <rFont val="Arial"/>
      </rPr>
      <t xml:space="preserve">Costa et al., 2016; </t>
    </r>
    <r>
      <rPr>
        <b/>
        <sz val="14"/>
        <color rgb="FF7030A0"/>
        <rFont val="Arial"/>
      </rPr>
      <t>Aubry et al., 2023;</t>
    </r>
  </si>
  <si>
    <r>
      <rPr>
        <b/>
        <sz val="14"/>
        <color rgb="FF385623"/>
        <rFont val="Arial"/>
      </rPr>
      <t>Calvari et al., 2018; Corradini et al., 2018; Freret et al., 2018;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</si>
  <si>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 xml:space="preserve">radar data processed; Marzano et al., 2019; </t>
    </r>
    <r>
      <rPr>
        <b/>
        <sz val="14"/>
        <color rgb="FF00B0F0"/>
        <rFont val="Arial"/>
      </rPr>
      <t>Aubry et al., 2021</t>
    </r>
  </si>
  <si>
    <r>
      <rPr>
        <b/>
        <sz val="14"/>
        <color rgb="FF385623"/>
        <rFont val="Arial"/>
      </rPr>
      <t>Calvari et al., 2018; Freret et al., 2018;</t>
    </r>
    <r>
      <rPr>
        <b/>
        <sz val="14"/>
        <color rgb="FF92D050"/>
        <rFont val="Arial"/>
      </rPr>
      <t xml:space="preserve"> </t>
    </r>
    <r>
      <rPr>
        <b/>
        <sz val="14"/>
        <color rgb="FF00B0F0"/>
        <rFont val="Arial"/>
      </rPr>
      <t>Aubry et al., 2021;</t>
    </r>
    <r>
      <rPr>
        <b/>
        <sz val="14"/>
        <color rgb="FF92D050"/>
        <rFont val="Arial"/>
      </rPr>
      <t xml:space="preserve"> </t>
    </r>
    <r>
      <rPr>
        <b/>
        <sz val="14"/>
        <color rgb="FF7030A0"/>
        <rFont val="Arial"/>
      </rPr>
      <t>Aubry et al., 2023;</t>
    </r>
  </si>
  <si>
    <r>
      <rPr>
        <b/>
        <sz val="14"/>
        <color rgb="FF385623"/>
        <rFont val="Arial"/>
      </rPr>
      <t>Calvari et al., 2018; Freret et al., 2018;</t>
    </r>
    <r>
      <rPr>
        <b/>
        <sz val="14"/>
        <color rgb="FF92D050"/>
        <rFont val="Arial"/>
      </rPr>
      <t xml:space="preserve"> </t>
    </r>
    <r>
      <rPr>
        <b/>
        <sz val="14"/>
        <color rgb="FF00B0F0"/>
        <rFont val="Arial"/>
      </rPr>
      <t>Aubry et al., 2021;</t>
    </r>
    <r>
      <rPr>
        <b/>
        <sz val="14"/>
        <color rgb="FF92D050"/>
        <rFont val="Arial"/>
      </rPr>
      <t xml:space="preserve"> </t>
    </r>
    <r>
      <rPr>
        <b/>
        <sz val="14"/>
        <color rgb="FF7030A0"/>
        <rFont val="Arial"/>
      </rPr>
      <t>Aubry et al., 2023;</t>
    </r>
  </si>
  <si>
    <r>
      <rPr>
        <b/>
        <sz val="14"/>
        <color rgb="FF385623"/>
        <rFont val="Arial"/>
      </rPr>
      <t>Calvari et al., 2018; Freret et al., 2018;</t>
    </r>
    <r>
      <rPr>
        <b/>
        <sz val="14"/>
        <color rgb="FF92D050"/>
        <rFont val="Arial"/>
      </rPr>
      <t xml:space="preserve"> </t>
    </r>
    <r>
      <rPr>
        <b/>
        <sz val="14"/>
        <color rgb="FF00B0F0"/>
        <rFont val="Arial"/>
      </rPr>
      <t>Aubry et al., 2021;</t>
    </r>
    <r>
      <rPr>
        <b/>
        <sz val="14"/>
        <color rgb="FF92D050"/>
        <rFont val="Arial"/>
      </rPr>
      <t xml:space="preserve"> </t>
    </r>
    <r>
      <rPr>
        <b/>
        <sz val="14"/>
        <color rgb="FF7030A0"/>
        <rFont val="Arial"/>
      </rPr>
      <t>Aubry et al., 2023;</t>
    </r>
  </si>
  <si>
    <r>
      <rPr>
        <b/>
        <sz val="14"/>
        <color rgb="FFCC9900"/>
        <rFont val="Arial"/>
      </rPr>
      <t xml:space="preserve">radar data processed; Mereu et al., 2021;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</si>
  <si>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 xml:space="preserve">radar data processed; Mereu et al., 2021;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</si>
  <si>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 xml:space="preserve">radar data processed; Mereu et al., 2021;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</si>
  <si>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 xml:space="preserve">radar data processed; Mereu et al., 2021; </t>
    </r>
    <r>
      <rPr>
        <b/>
        <sz val="14"/>
        <color rgb="FF00B0F0"/>
        <rFont val="Arial"/>
      </rPr>
      <t>Costa et al., 2016</t>
    </r>
  </si>
  <si>
    <r>
      <rPr>
        <b/>
        <sz val="14"/>
        <color theme="1"/>
        <rFont val="Arial"/>
      </rPr>
      <t>Edwards et al., 201</t>
    </r>
    <r>
      <rPr>
        <b/>
        <sz val="14"/>
        <color theme="1"/>
        <rFont val="Arial"/>
      </rPr>
      <t xml:space="preserve">8; Andronico et al., 2021; </t>
    </r>
    <r>
      <rPr>
        <b/>
        <sz val="14"/>
        <color rgb="FF00B0F0"/>
        <rFont val="Arial"/>
      </rPr>
      <t>Aubry et al., 2021</t>
    </r>
  </si>
  <si>
    <r>
      <rPr>
        <b/>
        <sz val="14"/>
        <color theme="1"/>
        <rFont val="Arial"/>
      </rPr>
      <t>Edwards et al., 201</t>
    </r>
    <r>
      <rPr>
        <b/>
        <sz val="14"/>
        <color theme="1"/>
        <rFont val="Arial"/>
      </rPr>
      <t xml:space="preserve">8; Andronico et al., 2021; </t>
    </r>
    <r>
      <rPr>
        <b/>
        <sz val="14"/>
        <color rgb="FF00B0F0"/>
        <rFont val="Arial"/>
      </rPr>
      <t>Aubry et al., 2021</t>
    </r>
  </si>
  <si>
    <r>
      <rPr>
        <b/>
        <sz val="14"/>
        <color theme="1"/>
        <rFont val="Arial"/>
      </rPr>
      <t>Edwards et al., 201</t>
    </r>
    <r>
      <rPr>
        <b/>
        <sz val="14"/>
        <color theme="1"/>
        <rFont val="Arial"/>
      </rPr>
      <t xml:space="preserve">8; Andronico et al., 2021; </t>
    </r>
    <r>
      <rPr>
        <b/>
        <sz val="14"/>
        <color rgb="FF00B0F0"/>
        <rFont val="Arial"/>
      </rPr>
      <t>Aubry et al., 2021</t>
    </r>
  </si>
  <si>
    <r>
      <rPr>
        <b/>
        <sz val="14"/>
        <color rgb="FFCC9900"/>
        <rFont val="Arial"/>
      </rPr>
      <t xml:space="preserve">radar data processed; Mereu et al., 2023; </t>
    </r>
    <r>
      <rPr>
        <b/>
        <sz val="14"/>
        <color rgb="FF00B0F0"/>
        <rFont val="Arial"/>
      </rPr>
      <t>Costa et al., 2016</t>
    </r>
  </si>
  <si>
    <r>
      <rPr>
        <b/>
        <sz val="14"/>
        <color rgb="FF00B0F0"/>
        <rFont val="Arial"/>
      </rPr>
      <t>Costa et al., 2016</t>
    </r>
    <r>
      <rPr>
        <b/>
        <sz val="14"/>
        <color rgb="FF000000"/>
        <rFont val="Arial"/>
      </rPr>
      <t xml:space="preserve">; Andronico et al., 2021;  </t>
    </r>
    <r>
      <rPr>
        <b/>
        <sz val="14"/>
        <color rgb="FF7030A0"/>
        <rFont val="Arial"/>
      </rPr>
      <t xml:space="preserve">Aubry et al., 2023 </t>
    </r>
  </si>
  <si>
    <r>
      <rPr>
        <b/>
        <sz val="14"/>
        <color rgb="FF00B0F0"/>
        <rFont val="Arial"/>
      </rPr>
      <t>Costa et al., 2016</t>
    </r>
    <r>
      <rPr>
        <b/>
        <sz val="14"/>
        <color rgb="FF000000"/>
        <rFont val="Arial"/>
      </rPr>
      <t>; Guerrieri et al., 2023;</t>
    </r>
    <r>
      <rPr>
        <b/>
        <sz val="14"/>
        <color rgb="FF7030A0"/>
        <rFont val="Arial"/>
      </rPr>
      <t xml:space="preserve"> Aubry et al., 2023</t>
    </r>
  </si>
  <si>
    <r>
      <rPr>
        <b/>
        <sz val="14"/>
        <color rgb="FF00B0F0"/>
        <rFont val="Arial"/>
      </rPr>
      <t>Costa et al., 2016</t>
    </r>
    <r>
      <rPr>
        <b/>
        <sz val="14"/>
        <color rgb="FF000000"/>
        <rFont val="Arial"/>
      </rPr>
      <t>; Guerrieri et al., 2023;</t>
    </r>
    <r>
      <rPr>
        <b/>
        <sz val="14"/>
        <color rgb="FF7030A0"/>
        <rFont val="Arial"/>
      </rPr>
      <t xml:space="preserve"> Aubry et al., 2023</t>
    </r>
  </si>
  <si>
    <r>
      <rPr>
        <b/>
        <sz val="14"/>
        <color rgb="FF00B0F0"/>
        <rFont val="Arial"/>
      </rPr>
      <t>Costa et al., 2016</t>
    </r>
    <r>
      <rPr>
        <b/>
        <sz val="14"/>
        <color rgb="FF000000"/>
        <rFont val="Arial"/>
      </rPr>
      <t xml:space="preserve">; Andronico et al., 2021; Aubry et al., 2023; B; </t>
    </r>
    <r>
      <rPr>
        <b/>
        <sz val="14"/>
        <color rgb="FF2F5496"/>
        <rFont val="Arial"/>
      </rPr>
      <t>satellite data processed in this work</t>
    </r>
  </si>
  <si>
    <r>
      <rPr>
        <b/>
        <sz val="14"/>
        <color rgb="FFCC9900"/>
        <rFont val="Arial"/>
      </rPr>
      <t xml:space="preserve">radar data processed; Mereu et al., 2023;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</si>
  <si>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>radar data processed; Mereu et al., 2023;</t>
    </r>
    <r>
      <rPr>
        <b/>
        <sz val="14"/>
        <color theme="1"/>
        <rFont val="Arial"/>
      </rPr>
      <t xml:space="preserve">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</si>
  <si>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>radar data processed; Mereu et al., 2023;</t>
    </r>
    <r>
      <rPr>
        <b/>
        <sz val="14"/>
        <color theme="1"/>
        <rFont val="Arial"/>
      </rPr>
      <t xml:space="preserve"> </t>
    </r>
    <r>
      <rPr>
        <b/>
        <sz val="14"/>
        <color rgb="FF00B0F0"/>
        <rFont val="Arial"/>
      </rPr>
      <t>Costa et al., 2016</t>
    </r>
  </si>
  <si>
    <r>
      <rPr>
        <b/>
        <sz val="14"/>
        <color rgb="FF00B0F0"/>
        <rFont val="Arial"/>
      </rPr>
      <t>Costa et al., 2016</t>
    </r>
    <r>
      <rPr>
        <b/>
        <sz val="14"/>
        <color rgb="FF000000"/>
        <rFont val="Arial"/>
      </rPr>
      <t xml:space="preserve">; Andronico et al., 2021; Guerrieri et al., 2023; </t>
    </r>
    <r>
      <rPr>
        <b/>
        <sz val="14"/>
        <color rgb="FF7030A0"/>
        <rFont val="Arial"/>
      </rPr>
      <t xml:space="preserve">Aubry et al., 2023; </t>
    </r>
    <r>
      <rPr>
        <b/>
        <sz val="14"/>
        <color rgb="FF000000"/>
        <rFont val="Arial"/>
      </rPr>
      <t>Spinosa et al., 2025</t>
    </r>
  </si>
  <si>
    <r>
      <rPr>
        <b/>
        <sz val="14"/>
        <color rgb="FFCC9900"/>
        <rFont val="Arial"/>
      </rPr>
      <t xml:space="preserve">radar data processed; Mereu et al., 2023;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</si>
  <si>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 xml:space="preserve">radar data processed; Mereu et al., 2023;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</si>
  <si>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>radar data processed; Mereu et al., 2023;</t>
    </r>
    <r>
      <rPr>
        <b/>
        <sz val="14"/>
        <color theme="1"/>
        <rFont val="Arial"/>
      </rPr>
      <t xml:space="preserve"> </t>
    </r>
    <r>
      <rPr>
        <b/>
        <sz val="14"/>
        <color rgb="FF00B0F0"/>
        <rFont val="Arial"/>
      </rPr>
      <t>Costa et al., 2016</t>
    </r>
  </si>
  <si>
    <r>
      <rPr>
        <b/>
        <sz val="14"/>
        <color rgb="FF00B0F0"/>
        <rFont val="Arial"/>
      </rPr>
      <t>Costa et al., 2016</t>
    </r>
    <r>
      <rPr>
        <b/>
        <sz val="14"/>
        <color rgb="FF000000"/>
        <rFont val="Arial"/>
      </rPr>
      <t xml:space="preserve">; Andronico et al., 2021;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</si>
  <si>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CC9900"/>
        <rFont val="Arial"/>
      </rPr>
      <t>radar data processed; Mereu et al., 2023;</t>
    </r>
    <r>
      <rPr>
        <b/>
        <sz val="14"/>
        <color theme="1"/>
        <rFont val="Arial"/>
      </rPr>
      <t xml:space="preserve">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</si>
  <si>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 xml:space="preserve">radar data processed; Mereu et al., 2023; </t>
    </r>
    <r>
      <rPr>
        <b/>
        <sz val="14"/>
        <color rgb="FF00B0F0"/>
        <rFont val="Arial"/>
      </rPr>
      <t>Costa et al., 2016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</si>
  <si>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 xml:space="preserve">; Aubry et al., 2023; </t>
    </r>
    <r>
      <rPr>
        <b/>
        <sz val="14"/>
        <color rgb="FF2F5496"/>
        <rFont val="Arial"/>
      </rPr>
      <t>satellite data processed in this work</t>
    </r>
  </si>
  <si>
    <r>
      <rPr>
        <b/>
        <sz val="14"/>
        <color rgb="FFCC9900"/>
        <rFont val="Arial"/>
      </rPr>
      <t xml:space="preserve">radar data processed; Mereu et al., 2023; </t>
    </r>
    <r>
      <rPr>
        <b/>
        <sz val="14"/>
        <color rgb="FF00B0F0"/>
        <rFont val="Arial"/>
      </rPr>
      <t>Costa et al., 2016</t>
    </r>
  </si>
  <si>
    <r>
      <rPr>
        <b/>
        <sz val="14"/>
        <color rgb="FF00B0F0"/>
        <rFont val="Arial"/>
      </rPr>
      <t>Costa et al., 2016</t>
    </r>
    <r>
      <rPr>
        <b/>
        <sz val="14"/>
        <color rgb="FF000000"/>
        <rFont val="Arial"/>
      </rPr>
      <t xml:space="preserve">; Andronico et al., 2021;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</si>
  <si>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>; Aubry et al., 2023;</t>
    </r>
    <r>
      <rPr>
        <b/>
        <sz val="14"/>
        <color theme="1"/>
        <rFont val="Arial"/>
      </rPr>
      <t xml:space="preserve">  </t>
    </r>
    <r>
      <rPr>
        <b/>
        <sz val="14"/>
        <color rgb="FF2F5496"/>
        <rFont val="Arial"/>
      </rPr>
      <t>satellite data processed in this work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</si>
  <si>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>; Andronico et al., 2021;</t>
    </r>
    <r>
      <rPr>
        <b/>
        <sz val="14"/>
        <color rgb="FF7030A0"/>
        <rFont val="Arial"/>
      </rPr>
      <t xml:space="preserve"> Aubry et al., 2023;</t>
    </r>
    <r>
      <rPr>
        <b/>
        <sz val="14"/>
        <color theme="1"/>
        <rFont val="Arial"/>
      </rPr>
      <t xml:space="preserve">  </t>
    </r>
    <r>
      <rPr>
        <b/>
        <sz val="14"/>
        <color rgb="FF2F5496"/>
        <rFont val="Arial"/>
      </rPr>
      <t>satellite processed in this work</t>
    </r>
  </si>
  <si>
    <r>
      <rPr>
        <b/>
        <sz val="14"/>
        <color rgb="FFCC9900"/>
        <rFont val="Arial"/>
      </rPr>
      <t>radar data processed; Mereu et al., 2023;</t>
    </r>
    <r>
      <rPr>
        <b/>
        <sz val="14"/>
        <color theme="1"/>
        <rFont val="Arial"/>
      </rPr>
      <t xml:space="preserve">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</si>
  <si>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>radar data processed; Mereu et al., 2023;</t>
    </r>
    <r>
      <rPr>
        <b/>
        <sz val="14"/>
        <color theme="1"/>
        <rFont val="Arial"/>
      </rPr>
      <t xml:space="preserve">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</si>
  <si>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 xml:space="preserve">radar data processed; Mereu et al., 2023; </t>
    </r>
    <r>
      <rPr>
        <b/>
        <sz val="14"/>
        <color rgb="FF00B0F0"/>
        <rFont val="Arial"/>
      </rPr>
      <t>Costa et al., 2016</t>
    </r>
  </si>
  <si>
    <r>
      <rPr>
        <b/>
        <sz val="14"/>
        <color rgb="FF00B0F0"/>
        <rFont val="Arial"/>
      </rPr>
      <t>Costa et al., 2016</t>
    </r>
    <r>
      <rPr>
        <b/>
        <sz val="14"/>
        <color rgb="FF000000"/>
        <rFont val="Arial"/>
      </rPr>
      <t xml:space="preserve">; Andronico et al., 2021; </t>
    </r>
    <r>
      <rPr>
        <b/>
        <sz val="14"/>
        <color rgb="FF7030A0"/>
        <rFont val="Arial"/>
      </rPr>
      <t>Aubry et al., 2023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</si>
  <si>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>; Aubry et al., 2023;</t>
    </r>
    <r>
      <rPr>
        <b/>
        <sz val="14"/>
        <color theme="1"/>
        <rFont val="Arial"/>
      </rPr>
      <t xml:space="preserve"> Guerrieri et al., 2023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</si>
  <si>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>; Aubry et al., 2023;</t>
    </r>
    <r>
      <rPr>
        <b/>
        <sz val="14"/>
        <color theme="1"/>
        <rFont val="Arial"/>
      </rPr>
      <t xml:space="preserve"> Guerrieri et al., 2023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</si>
  <si>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>; Aubry et al., 2023;</t>
    </r>
    <r>
      <rPr>
        <b/>
        <sz val="14"/>
        <color theme="1"/>
        <rFont val="Arial"/>
      </rPr>
      <t xml:space="preserve"> Guerrieri et al., 2023</t>
    </r>
  </si>
  <si>
    <r>
      <rPr>
        <b/>
        <sz val="14"/>
        <color rgb="FF00B0F0"/>
        <rFont val="Arial"/>
      </rPr>
      <t>Costa et al., 2016</t>
    </r>
    <r>
      <rPr>
        <b/>
        <sz val="14"/>
        <color theme="9"/>
        <rFont val="Arial"/>
      </rPr>
      <t xml:space="preserve">; </t>
    </r>
    <r>
      <rPr>
        <b/>
        <sz val="14"/>
        <color rgb="FF7030A0"/>
        <rFont val="Arial"/>
      </rPr>
      <t>Aubry et al., 2023</t>
    </r>
    <r>
      <rPr>
        <b/>
        <sz val="14"/>
        <color theme="9"/>
        <rFont val="Arial"/>
      </rPr>
      <t xml:space="preserve">; </t>
    </r>
    <r>
      <rPr>
        <b/>
        <sz val="14"/>
        <color rgb="FFFF6600"/>
        <rFont val="Arial"/>
      </rPr>
      <t>camera data processed in this work</t>
    </r>
  </si>
  <si>
    <r>
      <rPr>
        <b/>
        <sz val="14"/>
        <color rgb="FF00B0F0"/>
        <rFont val="Arial"/>
      </rPr>
      <t>Costa et al., 2016</t>
    </r>
    <r>
      <rPr>
        <b/>
        <sz val="14"/>
        <color theme="9"/>
        <rFont val="Arial"/>
      </rPr>
      <t xml:space="preserve">; </t>
    </r>
    <r>
      <rPr>
        <b/>
        <sz val="14"/>
        <color rgb="FF7030A0"/>
        <rFont val="Arial"/>
      </rPr>
      <t>Aubry et al., 2023</t>
    </r>
    <r>
      <rPr>
        <b/>
        <sz val="14"/>
        <color theme="9"/>
        <rFont val="Arial"/>
      </rPr>
      <t xml:space="preserve">; </t>
    </r>
    <r>
      <rPr>
        <b/>
        <sz val="14"/>
        <color rgb="FFFF6600"/>
        <rFont val="Arial"/>
      </rPr>
      <t>camera data processed in this work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</si>
  <si>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 xml:space="preserve">; Aubry et al., 2023; </t>
    </r>
    <r>
      <rPr>
        <b/>
        <sz val="14"/>
        <color rgb="FF7030A0"/>
        <rFont val="Arial"/>
      </rPr>
      <t xml:space="preserve">Guerrieri et al. 2023; 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</si>
  <si>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 xml:space="preserve">; Aubry et al., 2023; </t>
    </r>
    <r>
      <rPr>
        <b/>
        <sz val="14"/>
        <color rgb="FF7030A0"/>
        <rFont val="Arial"/>
      </rPr>
      <t xml:space="preserve">Guerrieri et al. 2023; 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</si>
  <si>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 xml:space="preserve">; Aubry et al., 2023; </t>
    </r>
    <r>
      <rPr>
        <b/>
        <sz val="14"/>
        <color rgb="FF7030A0"/>
        <rFont val="Arial"/>
      </rPr>
      <t xml:space="preserve">Guerrieri et al. 2023; 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</si>
  <si>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 xml:space="preserve">; Aubry et al., 2023; </t>
    </r>
    <r>
      <rPr>
        <b/>
        <sz val="14"/>
        <color rgb="FF7030A0"/>
        <rFont val="Arial"/>
      </rPr>
      <t xml:space="preserve">Guerrieri et al. 2023; </t>
    </r>
  </si>
  <si>
    <r>
      <rPr>
        <b/>
        <sz val="14"/>
        <color rgb="FFCC9900"/>
        <rFont val="Arial"/>
      </rPr>
      <t>radar data processed; Mereu et al., 2023;</t>
    </r>
    <r>
      <rPr>
        <b/>
        <sz val="14"/>
        <color theme="1"/>
        <rFont val="Arial"/>
      </rPr>
      <t xml:space="preserve"> </t>
    </r>
    <r>
      <rPr>
        <b/>
        <sz val="14"/>
        <color rgb="FF00B0F0"/>
        <rFont val="Arial"/>
      </rPr>
      <t>Costa et al., 2016</t>
    </r>
  </si>
  <si>
    <r>
      <rPr>
        <b/>
        <sz val="14"/>
        <color rgb="FF7030A0"/>
        <rFont val="Arial"/>
      </rPr>
      <t xml:space="preserve">Aubry et al., 2023; </t>
    </r>
    <r>
      <rPr>
        <b/>
        <sz val="14"/>
        <color rgb="FFFF6600"/>
        <rFont val="Arial"/>
      </rPr>
      <t>camera data processed in this work;</t>
    </r>
    <r>
      <rPr>
        <b/>
        <sz val="14"/>
        <color theme="1"/>
        <rFont val="Arial"/>
      </rPr>
      <t xml:space="preserve"> Costa et al., 2016</t>
    </r>
  </si>
  <si>
    <r>
      <rPr>
        <b/>
        <sz val="14"/>
        <color rgb="FF7030A0"/>
        <rFont val="Arial"/>
      </rPr>
      <t xml:space="preserve">Aubry et al., 2023; </t>
    </r>
    <r>
      <rPr>
        <b/>
        <sz val="14"/>
        <color theme="1"/>
        <rFont val="Arial"/>
      </rPr>
      <t xml:space="preserve"> Guerrieri et al. 2023; Costa et al., 2016</t>
    </r>
  </si>
  <si>
    <r>
      <rPr>
        <b/>
        <sz val="14"/>
        <color rgb="FFCC9900"/>
        <rFont val="Arial"/>
      </rPr>
      <t>radar data processed; Mereu et al., 2023;</t>
    </r>
    <r>
      <rPr>
        <b/>
        <sz val="14"/>
        <color theme="1"/>
        <rFont val="Arial"/>
      </rPr>
      <t xml:space="preserve">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</si>
  <si>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>radar data processed; Mereu et al., 2023;</t>
    </r>
    <r>
      <rPr>
        <b/>
        <sz val="14"/>
        <color theme="1"/>
        <rFont val="Arial"/>
      </rPr>
      <t xml:space="preserve"> </t>
    </r>
    <r>
      <rPr>
        <b/>
        <sz val="14"/>
        <color rgb="FF00B0F0"/>
        <rFont val="Arial"/>
      </rPr>
      <t>Costa et al., 2016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</si>
  <si>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 xml:space="preserve">; Aubry et al., 2023; </t>
    </r>
    <r>
      <rPr>
        <b/>
        <sz val="14"/>
        <color theme="1"/>
        <rFont val="Arial"/>
      </rPr>
      <t xml:space="preserve"> Guerrieri et al., 2023; </t>
    </r>
  </si>
  <si>
    <r>
      <rPr>
        <b/>
        <sz val="14"/>
        <color rgb="FFCC9900"/>
        <rFont val="Arial"/>
      </rPr>
      <t xml:space="preserve">radar data processed; Mereu et al., 2023;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</si>
  <si>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 xml:space="preserve">radar data processed; Mereu et al., 2023; </t>
    </r>
    <r>
      <rPr>
        <b/>
        <sz val="14"/>
        <color rgb="FF00B0F0"/>
        <rFont val="Arial"/>
      </rPr>
      <t>Costa et al., 2016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</si>
  <si>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 xml:space="preserve">; Aubry et al., 2023; </t>
    </r>
    <r>
      <rPr>
        <b/>
        <sz val="14"/>
        <color theme="1"/>
        <rFont val="Arial"/>
      </rPr>
      <t xml:space="preserve"> Guerrieri et al., 2023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</si>
  <si>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 xml:space="preserve">; Aubry et al., 2023; </t>
    </r>
    <r>
      <rPr>
        <b/>
        <sz val="14"/>
        <color theme="1"/>
        <rFont val="Arial"/>
      </rPr>
      <t xml:space="preserve"> Guerrieri et al., 2023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</si>
  <si>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 xml:space="preserve">; Aubry et al., 2023; </t>
    </r>
    <r>
      <rPr>
        <b/>
        <sz val="14"/>
        <color theme="1"/>
        <rFont val="Arial"/>
      </rPr>
      <t xml:space="preserve"> Guerrieri et al., 2023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</si>
  <si>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 xml:space="preserve">; Aubry et al., 2023; </t>
    </r>
    <r>
      <rPr>
        <b/>
        <sz val="14"/>
        <color theme="1"/>
        <rFont val="Arial"/>
      </rPr>
      <t xml:space="preserve"> Guerrieri et al., 2023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</si>
  <si>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 xml:space="preserve">; Aubry et al., 2023; </t>
    </r>
    <r>
      <rPr>
        <b/>
        <sz val="14"/>
        <color theme="1"/>
        <rFont val="Arial"/>
      </rPr>
      <t xml:space="preserve"> Guerrieri et al., 2023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</si>
  <si>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 xml:space="preserve">; Aubry et al., 2023; </t>
    </r>
    <r>
      <rPr>
        <b/>
        <sz val="14"/>
        <color theme="1"/>
        <rFont val="Arial"/>
      </rPr>
      <t xml:space="preserve"> Guerrieri et al., 2023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</si>
  <si>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 xml:space="preserve">; Aubry et al., 2023; </t>
    </r>
    <r>
      <rPr>
        <b/>
        <sz val="14"/>
        <color theme="1"/>
        <rFont val="Arial"/>
      </rPr>
      <t xml:space="preserve"> Guerrieri et al., 2023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</si>
  <si>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 xml:space="preserve">; Aubry et al., 2023; </t>
    </r>
    <r>
      <rPr>
        <b/>
        <sz val="14"/>
        <color theme="1"/>
        <rFont val="Arial"/>
      </rPr>
      <t xml:space="preserve"> Guerrieri et al., 2023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</si>
  <si>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 xml:space="preserve">; Aubry et al., 2023; </t>
    </r>
    <r>
      <rPr>
        <b/>
        <sz val="14"/>
        <color theme="1"/>
        <rFont val="Arial"/>
      </rPr>
      <t xml:space="preserve"> Guerrieri et al., 2023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</si>
  <si>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 xml:space="preserve">; Aubry et al., 2023; </t>
    </r>
    <r>
      <rPr>
        <b/>
        <sz val="14"/>
        <color theme="1"/>
        <rFont val="Arial"/>
      </rPr>
      <t xml:space="preserve"> Guerrieri et al., 2023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</si>
  <si>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 xml:space="preserve">; Aubry et al., 2023; </t>
    </r>
    <r>
      <rPr>
        <b/>
        <sz val="14"/>
        <color theme="1"/>
        <rFont val="Arial"/>
      </rPr>
      <t xml:space="preserve"> Guerrieri et al., 2023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</si>
  <si>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 xml:space="preserve">; Aubry et al., 2023; </t>
    </r>
    <r>
      <rPr>
        <b/>
        <sz val="14"/>
        <color theme="1"/>
        <rFont val="Arial"/>
      </rPr>
      <t xml:space="preserve"> Guerrieri et al., 2023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</si>
  <si>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 xml:space="preserve">; Aubry et al., 2023; </t>
    </r>
    <r>
      <rPr>
        <b/>
        <sz val="14"/>
        <color theme="1"/>
        <rFont val="Arial"/>
      </rPr>
      <t xml:space="preserve"> Guerrieri et al., 2023</t>
    </r>
  </si>
  <si>
    <r>
      <rPr>
        <b/>
        <sz val="14"/>
        <color rgb="FF00B0F0"/>
        <rFont val="Arial"/>
      </rPr>
      <t>Costa et al., 2016</t>
    </r>
    <r>
      <rPr>
        <b/>
        <sz val="14"/>
        <color rgb="FF7030A0"/>
        <rFont val="Arial"/>
      </rPr>
      <t xml:space="preserve">; Aubry et al., 2023; </t>
    </r>
    <r>
      <rPr>
        <b/>
        <sz val="14"/>
        <color theme="1"/>
        <rFont val="Arial"/>
      </rPr>
      <t xml:space="preserve"> Guerrieri et al., 2023</t>
    </r>
  </si>
  <si>
    <r>
      <rPr>
        <b/>
        <sz val="14"/>
        <color rgb="FFCC9900"/>
        <rFont val="Arial"/>
      </rPr>
      <t>radar data processed; Mereu et al., 2023;</t>
    </r>
    <r>
      <rPr>
        <b/>
        <sz val="14"/>
        <color theme="1"/>
        <rFont val="Arial"/>
      </rPr>
      <t xml:space="preserve">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</si>
  <si>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>radar data processed; Mereu et al., 2023;</t>
    </r>
    <r>
      <rPr>
        <b/>
        <sz val="14"/>
        <color theme="1"/>
        <rFont val="Arial"/>
      </rPr>
      <t xml:space="preserve">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</si>
  <si>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>radar data processed in this work;</t>
    </r>
    <r>
      <rPr>
        <b/>
        <sz val="14"/>
        <color theme="1"/>
        <rFont val="Arial"/>
      </rPr>
      <t xml:space="preserve">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</si>
  <si>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>radar data processed in this work;</t>
    </r>
    <r>
      <rPr>
        <b/>
        <sz val="14"/>
        <color theme="1"/>
        <rFont val="Arial"/>
      </rPr>
      <t xml:space="preserve">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</si>
  <si>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 xml:space="preserve">radar data processed in this work;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</si>
  <si>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>radar data processed; Mereu et al., 2024;</t>
    </r>
    <r>
      <rPr>
        <b/>
        <sz val="14"/>
        <color theme="1"/>
        <rFont val="Arial"/>
      </rPr>
      <t xml:space="preserve">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</si>
  <si>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 xml:space="preserve">radar data processed in this work;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</si>
  <si>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>radar data processed in this work;</t>
    </r>
    <r>
      <rPr>
        <b/>
        <sz val="14"/>
        <color rgb="FFFF0000"/>
        <rFont val="Arial"/>
      </rPr>
      <t xml:space="preserve">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</si>
  <si>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>radar data processed in this work;</t>
    </r>
    <r>
      <rPr>
        <b/>
        <sz val="14"/>
        <color theme="1"/>
        <rFont val="Arial"/>
      </rPr>
      <t xml:space="preserve">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</si>
  <si>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>radar data processed in this work;</t>
    </r>
    <r>
      <rPr>
        <b/>
        <sz val="14"/>
        <color theme="1"/>
        <rFont val="Arial"/>
      </rPr>
      <t xml:space="preserve">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</si>
  <si>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 xml:space="preserve">radar data processed in this work; </t>
    </r>
    <r>
      <rPr>
        <b/>
        <sz val="14"/>
        <color rgb="FF00B0F0"/>
        <rFont val="Arial"/>
      </rPr>
      <t>Costa et al., 2016</t>
    </r>
  </si>
  <si>
    <r>
      <rPr>
        <b/>
        <sz val="14"/>
        <color rgb="FFCC9900"/>
        <rFont val="Arial"/>
      </rPr>
      <t>radar data processed in this work;</t>
    </r>
    <r>
      <rPr>
        <b/>
        <sz val="14"/>
        <color theme="1"/>
        <rFont val="Arial"/>
      </rPr>
      <t xml:space="preserve"> </t>
    </r>
    <r>
      <rPr>
        <b/>
        <sz val="14"/>
        <color rgb="FF00B0F0"/>
        <rFont val="Arial"/>
      </rPr>
      <t>Costa et al., 2016</t>
    </r>
  </si>
  <si>
    <r>
      <rPr>
        <b/>
        <sz val="14"/>
        <color rgb="FF0A0A0A"/>
        <rFont val="Arial"/>
      </rPr>
      <t>Aloisi</t>
    </r>
    <r>
      <rPr>
        <sz val="14"/>
        <color rgb="FF0A0A0A"/>
        <rFont val="Arial"/>
      </rPr>
      <t>, M., D'Agostino, M., Dean, K.G., Mostaccio, A. &amp; Neri, G. Satellite analysis and PUFF simulation of the eruptive cloud generatedby the Mount Etna paroxysm of 22 July 1998. JGR 107, 2373 (2002).</t>
    </r>
  </si>
  <si>
    <r>
      <rPr>
        <b/>
        <sz val="14"/>
        <color rgb="FF0A0A0A"/>
        <rFont val="Arial"/>
      </rPr>
      <t>Alparone</t>
    </r>
    <r>
      <rPr>
        <sz val="14"/>
        <color rgb="FF0A0A0A"/>
        <rFont val="Arial"/>
      </rPr>
      <t>, S., Andronico, D., Lodato, L. &amp; Sgroi, T. Relationship between tremor and volcanic activity during the Southeast Crater eruption on Mount Etna in early 2000. J. Geophys. Res. 108, 2241 (2003).</t>
    </r>
  </si>
  <si>
    <r>
      <rPr>
        <b/>
        <sz val="14"/>
        <color rgb="FF0A0A0A"/>
        <rFont val="Arial"/>
      </rPr>
      <t>Andronico</t>
    </r>
    <r>
      <rPr>
        <sz val="14"/>
        <color rgb="FF0A0A0A"/>
        <rFont val="Arial"/>
      </rPr>
      <t>, D., Cristaldi, A. &amp; Scollo, S. The 4-5 September 2007 lava fountain at South-East Crater of Mt Etna, Italy. Journal of Volcanology and Geothermal Research 173, 325-328 (2008).</t>
    </r>
  </si>
  <si>
    <r>
      <rPr>
        <b/>
        <sz val="14"/>
        <color rgb="FF0A0A0A"/>
        <rFont val="Arial"/>
      </rPr>
      <t xml:space="preserve"> Andronico</t>
    </r>
    <r>
      <rPr>
        <sz val="14"/>
        <color rgb="FF0A0A0A"/>
        <rFont val="Arial"/>
      </rPr>
      <t>, D., Scollo, S., Cristaldi, A. &amp; Ferrari, F. Monitoring ash emission episodes at Mt. Etna: The 16 November 2006 case study. Journal of Volcanology and Geothermal Research 180, 123-134 (2009).</t>
    </r>
  </si>
  <si>
    <r>
      <rPr>
        <b/>
        <sz val="14"/>
        <color rgb="FF0A0A0A"/>
        <rFont val="Arial"/>
      </rPr>
      <t>Andronico</t>
    </r>
    <r>
      <rPr>
        <sz val="14"/>
        <color rgb="FF0A0A0A"/>
        <rFont val="Arial"/>
      </rPr>
      <t>, D., Scollo, S., Lo Castro, D.M., Cristaldi, A., Lodato, L. &amp; Taddeucci, J. Eruption dynamics and tephra dispersal from the 24 November 2006 paroxysm at South-East Crater, Mt Etna, Italy. Journal of Volcanology and Geothermal Research 274, 78-91 (2014).</t>
    </r>
  </si>
  <si>
    <r>
      <rPr>
        <b/>
        <sz val="14"/>
        <color rgb="FF0A0A0A"/>
        <rFont val="Arial"/>
      </rPr>
      <t>Andronico</t>
    </r>
    <r>
      <rPr>
        <sz val="14"/>
        <color rgb="FF0A0A0A"/>
        <rFont val="Arial"/>
      </rPr>
      <t>, D., Scollo, S., Cristaldi, A. &amp; Lo Castro, M.D. Representivity of incompletely sampled fall deposits in estimating eruption source parameters: a test using the 12-13 January 2011 lava fountain deposit from Mt. Etna volcano, Italy. Bullettin of Volcanology 76, 861 (2014).</t>
    </r>
  </si>
  <si>
    <r>
      <rPr>
        <b/>
        <sz val="14"/>
        <color rgb="FF0A0A0A"/>
        <rFont val="Arial"/>
      </rPr>
      <t>Andronico</t>
    </r>
    <r>
      <rPr>
        <sz val="14"/>
        <color rgb="FF0A0A0A"/>
        <rFont val="Arial"/>
      </rPr>
      <t>, D., Behncke, B., De Beni, E., Cristaldi, A., Scollo, S., Lopez, M. &amp; Lo Castro, M.D. Magma Budget From Lava and Tephra Volumes Erupted During the 25-26 October 2013 Lava Fountain at Mt Etna. Front. Earth Sci. 6, 116 (2018).</t>
    </r>
  </si>
  <si>
    <r>
      <rPr>
        <b/>
        <sz val="14"/>
        <color rgb="FF0A0A0A"/>
        <rFont val="Arial"/>
      </rPr>
      <t>Andronico</t>
    </r>
    <r>
      <rPr>
        <sz val="14"/>
        <color rgb="FF0A0A0A"/>
        <rFont val="Arial"/>
      </rPr>
      <t>, D., Cannata, A., Di Grazia, G. &amp; Ferrari, F. The 1986-2021 paroxysmal episodes at the summit craters of Mt. Etna: Insights into volcano dynamics and hazard. Earth-Sci. Rev. 220, 103686 (2021).</t>
    </r>
  </si>
  <si>
    <r>
      <rPr>
        <b/>
        <sz val="14"/>
        <color rgb="FF0A0A0A"/>
        <rFont val="Arial"/>
      </rPr>
      <t>Aubry</t>
    </r>
    <r>
      <rPr>
        <sz val="14"/>
        <color rgb="FF0A0A0A"/>
        <rFont val="Arial"/>
      </rPr>
      <t>, T.J., Engwell, S., Bonadonna, C., Carazzo, G., Scollo, S., Van Eaton, A.R. et al. The Independent Volcanic Eruption Source Parameter Archive (IVESPA, version 1.0): A new observational database to support explosive eruptive column model validation and development. Journal of Volcanology and Geothermal Research 417, 107295 (2021).</t>
    </r>
  </si>
  <si>
    <r>
      <rPr>
        <b/>
        <sz val="14"/>
        <color rgb="FF0A0A0A"/>
        <rFont val="Arial"/>
      </rPr>
      <t>Aubry</t>
    </r>
    <r>
      <rPr>
        <sz val="14"/>
        <color rgb="FF0A0A0A"/>
        <rFont val="Arial"/>
      </rPr>
      <t>, T.J., Engwell, S.L., Bonadonna, C., Mastin, L.G., Carazzo, G., Van Eaton, A.R. et al. New insights into the relationship between mass eruption rate and volcanic column height based on the IVESPA data set. Geophysical Research Letters 50, e2022GL102633 (2023).</t>
    </r>
  </si>
  <si>
    <r>
      <rPr>
        <b/>
        <sz val="14"/>
        <color rgb="FF0A0A0A"/>
        <rFont val="Arial"/>
      </rPr>
      <t>Branca</t>
    </r>
    <r>
      <rPr>
        <sz val="14"/>
        <color rgb="FF0A0A0A"/>
        <rFont val="Arial"/>
      </rPr>
      <t>, S., Del Carlo, P., Behncke, B. &amp; Bonfanti, P. Database of Etna's historical eruptions (DANTE). Istituto Nazionale di Geofisica e Vulcanologia (INGV) (2025).</t>
    </r>
  </si>
  <si>
    <r>
      <rPr>
        <b/>
        <sz val="14"/>
        <color rgb="FF0A0A0A"/>
        <rFont val="Arial"/>
      </rPr>
      <t>Calvari</t>
    </r>
    <r>
      <rPr>
        <sz val="14"/>
        <color rgb="FF0A0A0A"/>
        <rFont val="Arial"/>
      </rPr>
      <t>, S., Cannavò, F., Bonaccorso, A., Spampinato, L. &amp; Pellegrino, A.G. Paroxysmal Explosions, Lava Fountains and Ash Plumes at Etna Volcano: Eruptive Processes and Hazard Implications. Front. Earth Sci. 6, 107 (2018).</t>
    </r>
  </si>
  <si>
    <r>
      <rPr>
        <b/>
        <sz val="14"/>
        <color rgb="FF0A0A0A"/>
        <rFont val="Arial"/>
      </rPr>
      <t>Carveni</t>
    </r>
    <r>
      <rPr>
        <sz val="14"/>
        <color rgb="FF0A0A0A"/>
        <rFont val="Arial"/>
      </rPr>
      <t>, P., Romano, R., Caltabiano, T., Grasso, M.F. &amp; Gresta, S. The exceptional explosive activity of 5 January 1990 at the SE-crater of Mt. Etna volcano (Sicily). Boll. Sot. Geol. It. 113, 613-631 (1994).</t>
    </r>
  </si>
  <si>
    <r>
      <rPr>
        <b/>
        <sz val="14"/>
        <color rgb="FF0A0A0A"/>
        <rFont val="Arial"/>
      </rPr>
      <t>CNR-IIV</t>
    </r>
    <r>
      <rPr>
        <sz val="14"/>
        <color rgb="FF0A0A0A"/>
        <rFont val="Arial"/>
      </rPr>
      <t>. Rapporto Attività Etna. Consiglio Nazionale delle Ricerche, Istituto Internazionale di Vulcanologia (1989).</t>
    </r>
  </si>
  <si>
    <r>
      <rPr>
        <b/>
        <sz val="14"/>
        <color rgb="FF0A0A0A"/>
        <rFont val="Arial"/>
      </rPr>
      <t>Corradini</t>
    </r>
    <r>
      <rPr>
        <sz val="14"/>
        <color rgb="FF0A0A0A"/>
        <rFont val="Arial"/>
      </rPr>
      <t>, S., Guerrieri, L., Lombardo, V., Merucci, L., Musacchio, M., Prestifilippo, M., Scollo, S., Silvestri, M., Spata, G. &amp; Stelitano, D. Proximal Monitoring of the 2011-2015 Etna Lava Fountains Using MSG-SEVIRI Data. Geosciences 8, 140 (2018).</t>
    </r>
  </si>
  <si>
    <r>
      <rPr>
        <b/>
        <sz val="14"/>
        <color rgb="FF0A0A0A"/>
        <rFont val="Arial"/>
      </rPr>
      <t>Costa</t>
    </r>
    <r>
      <rPr>
        <sz val="14"/>
        <color rgb="FF0A0A0A"/>
        <rFont val="Arial"/>
      </rPr>
      <t>, A., Pioli, L. &amp; Bonadonna, C. Assessing tephra total grain-size distribution: Insights from field data analysis. Earth and Planetary Science Letters 443, 90–107 (2016).</t>
    </r>
  </si>
  <si>
    <r>
      <rPr>
        <b/>
        <sz val="14"/>
        <color rgb="FF0A0A0A"/>
        <rFont val="Arial"/>
      </rPr>
      <t>Edwards</t>
    </r>
    <r>
      <rPr>
        <sz val="14"/>
        <color rgb="FF0A0A0A"/>
        <rFont val="Arial"/>
      </rPr>
      <t>, M.J. &amp; Pioli, L. Magma and tephra characteristics for the 17–25 May 2016 Mt Etna eruption. Data in Brief Volume 22, 65-71 (2019).</t>
    </r>
  </si>
  <si>
    <r>
      <rPr>
        <b/>
        <sz val="14"/>
        <color rgb="FF0A0A0A"/>
        <rFont val="Arial"/>
      </rPr>
      <t>Freret-Lorgeril</t>
    </r>
    <r>
      <rPr>
        <sz val="14"/>
        <color rgb="FF0A0A0A"/>
        <rFont val="Arial"/>
      </rPr>
      <t>, V., Bonadonna, C., Corradini, S., Guerrieri, L., Lemus, J., Donnadieu, F., Scollo, S., Gurioli, L. &amp; Rossi, E. Tephra characterization and multi-disciplinary determination of Eruptive Source Parameters of a weak paroxysm at Mount Etna (Italy). Journal of Volcanology and Geothermal Research Volume 421, 107431 (2022).</t>
    </r>
  </si>
  <si>
    <r>
      <rPr>
        <b/>
        <sz val="14"/>
        <color rgb="FF0A0A0A"/>
        <rFont val="Arial"/>
      </rPr>
      <t>Freret-Lorgeril</t>
    </r>
    <r>
      <rPr>
        <sz val="14"/>
        <color rgb="FF0A0A0A"/>
        <rFont val="Arial"/>
      </rPr>
      <t>, V., Donnadieu, F., Scollo, S., Provost, A., Fréville, P., Guéhenneux, Y., Hervier, C., Prestifilippo, M. &amp; Coltelli, M. Mass Eruption Rates of Tephra Plumes During the 2011-2015 Lava Fountain Paroxysms at Mt. Etna From Doppler Radar Retrievals. Front. Earth Sci. 6, 73 (2018).</t>
    </r>
  </si>
  <si>
    <r>
      <rPr>
        <b/>
        <sz val="14"/>
        <color rgb="FF0A0A0A"/>
        <rFont val="Arial"/>
      </rPr>
      <t>Guerrieri</t>
    </r>
    <r>
      <rPr>
        <sz val="14"/>
        <color rgb="FF0A0A0A"/>
        <rFont val="Arial"/>
      </rPr>
      <t>, L., Merucci, L., Corradini, S. &amp; Pugnaghi, S. Evolution of the 2011 Mt. Etna ash and SO2 lava fountain episodes using SEVIRI data and VPR retrieval approach. J. Volcanol. Geotherm. Res. 291, 63-71 (2015).</t>
    </r>
  </si>
  <si>
    <r>
      <rPr>
        <b/>
        <sz val="14"/>
        <color rgb="FF0A0A0A"/>
        <rFont val="Arial"/>
      </rPr>
      <t>Guerrieri</t>
    </r>
    <r>
      <rPr>
        <sz val="14"/>
        <color rgb="FF0A0A0A"/>
        <rFont val="Arial"/>
      </rPr>
      <t>, L., Corradini, S., Theys, N., Stelitano, D. &amp; Merucci, L. Volcanic Clouds Characterization of the 2020-2022 Sequence of Mt. Etna Lava Fountains Using MSG-SEVIRI and Products' Cross-Comparison. Remote Sens. 15, 2055 (2023).</t>
    </r>
  </si>
  <si>
    <r>
      <rPr>
        <b/>
        <sz val="14"/>
        <color rgb="FF0A0A0A"/>
        <rFont val="Arial"/>
      </rPr>
      <t>Mereu</t>
    </r>
    <r>
      <rPr>
        <sz val="14"/>
        <color rgb="FF0A0A0A"/>
        <rFont val="Arial"/>
      </rPr>
      <t>, L., Scollo, S., Garcia, A., Sandri, L., Bonadonna, C. &amp; Marzano, F.S. A new radar-based statistical model to quantify mass eruption rate of volcanic plumes. Geophys. Res. Lett. 50, e2022GL100596 (2023).</t>
    </r>
  </si>
  <si>
    <r>
      <rPr>
        <b/>
        <sz val="14"/>
        <color rgb="FF0A0A0A"/>
        <rFont val="Arial"/>
      </rPr>
      <t>Mereu</t>
    </r>
    <r>
      <rPr>
        <sz val="14"/>
        <color rgb="FF0A0A0A"/>
        <rFont val="Arial"/>
      </rPr>
      <t>, L. &amp; Scollo, S. Detecting Etna explosive activity by X- and C-band radars. IGARSS 2024 (2024).</t>
    </r>
  </si>
  <si>
    <r>
      <rPr>
        <b/>
        <sz val="14"/>
        <color rgb="FF0A0A0A"/>
        <rFont val="Arial"/>
      </rPr>
      <t>Poret</t>
    </r>
    <r>
      <rPr>
        <sz val="14"/>
        <color rgb="FF0A0A0A"/>
        <rFont val="Arial"/>
      </rPr>
      <t>, M., Corradini, S., Merucci, L., Costa, A., Andronico, D., Montopoli, M., Vulpiani, G. &amp; Freret-Lorgeril, V. Reconstructing volcanic plume evolution integrating satellite and ground-based data: Application to the 23rd November 2013 Etna eruption. Atmos. Chem. Phys. (2018).</t>
    </r>
  </si>
  <si>
    <r>
      <rPr>
        <b/>
        <sz val="14"/>
        <color rgb="FF0A0A0A"/>
        <rFont val="Arial"/>
      </rPr>
      <t>Scollo</t>
    </r>
    <r>
      <rPr>
        <sz val="14"/>
        <color rgb="FF0A0A0A"/>
        <rFont val="Arial"/>
      </rPr>
      <t>, S., Coltelli, M., Bonadonna, C. &amp; Del Carlo, P. Tephra hazard assessment at Mt. Etna (Italy). Nat. Hazards Earth Syst. Sci. 13, 3221-3233 (2013).</t>
    </r>
  </si>
  <si>
    <r>
      <rPr>
        <b/>
        <sz val="14"/>
        <color rgb="FF0A0A0A"/>
        <rFont val="Arial"/>
      </rPr>
      <t>Scollo</t>
    </r>
    <r>
      <rPr>
        <sz val="14"/>
        <color rgb="FF0A0A0A"/>
        <rFont val="Arial"/>
      </rPr>
      <t>, S., Boselli, A., Coltelli, M., Leto, G. et al. Combining observations and model simulations to reduce the hazard of Etna volcanic ash plumes. Geophys. Res. Abstr. 16, 1 (2014).</t>
    </r>
  </si>
  <si>
    <r>
      <rPr>
        <b/>
        <sz val="14"/>
        <color rgb="FF0A0A0A"/>
        <rFont val="Arial"/>
      </rPr>
      <t>Scollo</t>
    </r>
    <r>
      <rPr>
        <sz val="14"/>
        <color rgb="FF0A0A0A"/>
        <rFont val="Arial"/>
      </rPr>
      <t>, S., Prestifilippo, M., Pecora, E., Corradini, S., Merucci, L., Spata, G. &amp; Coltelli, M. Eruption column height estimation of the 2011-2013 Etna lava fountains. Annals of Geophys. 57, 2, S0214 (2014).</t>
    </r>
  </si>
  <si>
    <r>
      <rPr>
        <b/>
        <sz val="14"/>
        <color rgb="FF0A0A0A"/>
        <rFont val="Arial"/>
      </rPr>
      <t>Scollo</t>
    </r>
    <r>
      <rPr>
        <sz val="14"/>
        <color rgb="FF0A0A0A"/>
        <rFont val="Arial"/>
      </rPr>
      <t>, S., Boselli, A., Coltelli, M., Leto, G., Pisani, G., Prestifilippo, M., Spinelli, N. &amp; Wang, X. Volcanic ash concentration during the 12 August 2011 Etna eruption. Geophys. Res. Lett. 42 (2015).</t>
    </r>
  </si>
  <si>
    <r>
      <rPr>
        <b/>
        <sz val="14"/>
        <color rgb="FF0A0A0A"/>
        <rFont val="Arial"/>
      </rPr>
      <t>Spinosa</t>
    </r>
    <r>
      <rPr>
        <sz val="14"/>
        <color rgb="FF0A0A0A"/>
        <rFont val="Arial"/>
      </rPr>
      <t>, S., Boselli, A., Mereu, L., Leto, G., Sanchez, R.Z. &amp; Scollo, S. Remote sensing measurements of fresh volcanic ash during the Mount Etna emission of February 21, 2019. Remote Sensing Applications: Society and Environment Volume 37, 101413 (2025).</t>
    </r>
  </si>
  <si>
    <t>TGSD  'mode phi'</t>
  </si>
  <si>
    <r>
      <t xml:space="preserve">Gresta et al., 1996; </t>
    </r>
    <r>
      <rPr>
        <b/>
        <sz val="14"/>
        <color rgb="FF00B0F0"/>
        <rFont val="Arial"/>
      </rPr>
      <t>Costa et al., 2016;</t>
    </r>
    <r>
      <rPr>
        <b/>
        <sz val="14"/>
        <color rgb="FF000000"/>
        <rFont val="Arial"/>
      </rPr>
      <t xml:space="preserve">  </t>
    </r>
    <r>
      <rPr>
        <b/>
        <sz val="14"/>
        <color rgb="FF7030A0"/>
        <rFont val="Arial"/>
      </rPr>
      <t xml:space="preserve">Aubry et al., 2023; </t>
    </r>
    <r>
      <rPr>
        <b/>
        <sz val="14"/>
        <color rgb="FFFFC000"/>
        <rFont val="Arial"/>
        <family val="2"/>
      </rPr>
      <t>Branca et al. 2025</t>
    </r>
  </si>
  <si>
    <r>
      <t xml:space="preserve">Carveni et al., 1994; </t>
    </r>
    <r>
      <rPr>
        <b/>
        <sz val="14"/>
        <color rgb="FFFFC000"/>
        <rFont val="Arial"/>
        <family val="2"/>
      </rPr>
      <t>Scollo et al., 2013;</t>
    </r>
    <r>
      <rPr>
        <b/>
        <sz val="14"/>
        <color rgb="FF000000"/>
        <rFont val="Arial"/>
      </rPr>
      <t xml:space="preserve"> </t>
    </r>
    <r>
      <rPr>
        <b/>
        <sz val="14"/>
        <color rgb="FF7030A0"/>
        <rFont val="Arial"/>
      </rPr>
      <t>Aubry et al., 2023</t>
    </r>
  </si>
  <si>
    <r>
      <t xml:space="preserve">Aloisi et al., 2002; </t>
    </r>
    <r>
      <rPr>
        <b/>
        <sz val="14"/>
        <color rgb="FFFFC000"/>
        <rFont val="Arial"/>
        <family val="2"/>
      </rPr>
      <t xml:space="preserve">Scollo et al., 2013; </t>
    </r>
    <r>
      <rPr>
        <b/>
        <sz val="14"/>
        <color theme="8" tint="-0.249977111117893"/>
        <rFont val="Arial"/>
        <family val="2"/>
      </rPr>
      <t>Andronico et al., 2021;</t>
    </r>
    <r>
      <rPr>
        <b/>
        <sz val="14"/>
        <color rgb="FF000000"/>
        <rFont val="Arial"/>
      </rPr>
      <t xml:space="preserve"> Aubry et al., 2021; </t>
    </r>
    <r>
      <rPr>
        <b/>
        <sz val="14"/>
        <color rgb="FF7030A0"/>
        <rFont val="Arial"/>
      </rPr>
      <t>Aubry et al., 2023</t>
    </r>
  </si>
  <si>
    <t>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</si>
</sst>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/yyyy"/>
    <numFmt numFmtId="165" formatCode="_-* #,##0.0\ _€_-;\-* #,##0.0\ _€_-;_-* &quot;-&quot;??\ _€_-;_-@"/>
  </numFmts>
  <fonts count="28" x14ac:knownFonts="1">
    <font>
      <sz val="12"/>
      <color theme="1"/>
      <name val="Calibri"/>
      <scheme val="minor"/>
    </font>
    <font>
      <b/>
      <sz val="14"/>
      <color rgb="FF002060"/>
      <name val="Arial"/>
    </font>
    <font>
      <b/>
      <sz val="14"/>
      <color theme="1"/>
      <name val="Arial"/>
    </font>
    <font>
      <b/>
      <sz val="14"/>
      <color rgb="FF7030A0"/>
      <name val="Arial"/>
    </font>
    <font>
      <sz val="12"/>
      <color theme="1"/>
      <name val="Arial"/>
    </font>
    <font>
      <sz val="14"/>
      <color theme="1"/>
      <name val="Arial"/>
    </font>
    <font>
      <b/>
      <sz val="14"/>
      <color rgb="FF00B0F0"/>
      <name val="Arial"/>
    </font>
    <font>
      <b/>
      <sz val="14"/>
      <color rgb="FF000000"/>
      <name val="Arial"/>
    </font>
    <font>
      <b/>
      <sz val="13"/>
      <color theme="1"/>
      <name val="Arial"/>
    </font>
    <font>
      <b/>
      <sz val="14"/>
      <color rgb="FFFF0000"/>
      <name val="Arial"/>
    </font>
    <font>
      <b/>
      <sz val="14"/>
      <color rgb="FFCC9900"/>
      <name val="Arial"/>
    </font>
    <font>
      <b/>
      <sz val="14"/>
      <color rgb="FF385623"/>
      <name val="Arial"/>
    </font>
    <font>
      <b/>
      <sz val="14"/>
      <color rgb="FF2F5496"/>
      <name val="Arial"/>
    </font>
    <font>
      <b/>
      <sz val="14"/>
      <color rgb="FFFF6600"/>
      <name val="Arial"/>
    </font>
    <font>
      <b/>
      <sz val="14"/>
      <color theme="9"/>
      <name val="Arial"/>
    </font>
    <font>
      <sz val="14"/>
      <color rgb="FF000000"/>
      <name val="Arial"/>
    </font>
    <font>
      <b/>
      <sz val="14"/>
      <color rgb="FFBF0041"/>
      <name val="Arial"/>
    </font>
    <font>
      <b/>
      <sz val="14"/>
      <color theme="0"/>
      <name val="Arial"/>
    </font>
    <font>
      <b/>
      <sz val="14"/>
      <color rgb="FF663300"/>
      <name val="Arial"/>
    </font>
    <font>
      <b/>
      <sz val="14"/>
      <color rgb="FF0002FF"/>
      <name val="Arial"/>
    </font>
    <font>
      <b/>
      <sz val="14"/>
      <color rgb="FF9CC2E5"/>
      <name val="Arial"/>
    </font>
    <font>
      <b/>
      <sz val="14"/>
      <color rgb="FF0323C3"/>
      <name val="Arial"/>
    </font>
    <font>
      <b/>
      <sz val="14"/>
      <color rgb="FF0A0A0A"/>
      <name val="Arial"/>
    </font>
    <font>
      <b/>
      <sz val="14"/>
      <color rgb="FF92D050"/>
      <name val="Arial"/>
    </font>
    <font>
      <sz val="14"/>
      <color rgb="FF0A0A0A"/>
      <name val="Arial"/>
    </font>
    <font>
      <b/>
      <sz val="14"/>
      <color rgb="FFFFC000"/>
      <name val="Arial"/>
      <family val="2"/>
    </font>
    <font>
      <b/>
      <sz val="14"/>
      <color rgb="FF000000"/>
      <name val="Arial"/>
      <family val="2"/>
    </font>
    <font>
      <b/>
      <sz val="14"/>
      <color theme="8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1" fontId="1" fillId="3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164" fontId="2" fillId="0" borderId="1" xfId="0" applyNumberFormat="1" applyFont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20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11" fontId="3" fillId="4" borderId="1" xfId="0" applyNumberFormat="1" applyFont="1" applyFill="1" applyBorder="1" applyAlignment="1">
      <alignment horizontal="center" vertical="center" wrapText="1"/>
    </xf>
    <xf numFmtId="11" fontId="2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7" fillId="4" borderId="1" xfId="0" applyFont="1" applyFill="1" applyBorder="1"/>
    <xf numFmtId="11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/>
    <xf numFmtId="164" fontId="7" fillId="0" borderId="1" xfId="0" applyNumberFormat="1" applyFont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/>
    </xf>
    <xf numFmtId="20" fontId="2" fillId="4" borderId="1" xfId="0" applyNumberFormat="1" applyFont="1" applyFill="1" applyBorder="1" applyAlignment="1">
      <alignment horizontal="center" wrapText="1"/>
    </xf>
    <xf numFmtId="11" fontId="2" fillId="4" borderId="1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 wrapText="1"/>
    </xf>
    <xf numFmtId="0" fontId="9" fillId="0" borderId="0" xfId="0" applyFont="1"/>
    <xf numFmtId="0" fontId="7" fillId="4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wrapText="1"/>
    </xf>
    <xf numFmtId="165" fontId="3" fillId="4" borderId="1" xfId="0" applyNumberFormat="1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 wrapText="1"/>
    </xf>
    <xf numFmtId="1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164" fontId="2" fillId="4" borderId="1" xfId="0" applyNumberFormat="1" applyFont="1" applyFill="1" applyBorder="1" applyAlignment="1">
      <alignment horizontal="center" wrapText="1"/>
    </xf>
    <xf numFmtId="20" fontId="10" fillId="4" borderId="1" xfId="0" applyNumberFormat="1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11" fontId="10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/>
    <xf numFmtId="0" fontId="10" fillId="4" borderId="1" xfId="0" applyFont="1" applyFill="1" applyBorder="1" applyAlignment="1">
      <alignment horizontal="center" vertical="center" wrapText="1"/>
    </xf>
    <xf numFmtId="11" fontId="10" fillId="4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vertical="center" wrapText="1"/>
    </xf>
    <xf numFmtId="164" fontId="7" fillId="4" borderId="1" xfId="0" applyNumberFormat="1" applyFont="1" applyFill="1" applyBorder="1" applyAlignment="1">
      <alignment horizontal="center" wrapText="1"/>
    </xf>
    <xf numFmtId="11" fontId="10" fillId="4" borderId="1" xfId="0" applyNumberFormat="1" applyFont="1" applyFill="1" applyBorder="1" applyAlignment="1">
      <alignment horizontal="center"/>
    </xf>
    <xf numFmtId="0" fontId="6" fillId="0" borderId="1" xfId="0" applyFont="1" applyBorder="1"/>
    <xf numFmtId="20" fontId="7" fillId="4" borderId="1" xfId="0" applyNumberFormat="1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7" fillId="4" borderId="1" xfId="0" applyNumberFormat="1" applyFont="1" applyFill="1" applyBorder="1" applyAlignment="1">
      <alignment horizontal="center"/>
    </xf>
    <xf numFmtId="20" fontId="7" fillId="4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20" fontId="10" fillId="4" borderId="1" xfId="0" applyNumberFormat="1" applyFont="1" applyFill="1" applyBorder="1" applyAlignment="1">
      <alignment horizontal="center"/>
    </xf>
    <xf numFmtId="11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20" fontId="2" fillId="4" borderId="1" xfId="0" applyNumberFormat="1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left"/>
    </xf>
    <xf numFmtId="164" fontId="15" fillId="0" borderId="0" xfId="0" applyNumberFormat="1" applyFont="1" applyAlignment="1">
      <alignment horizontal="center"/>
    </xf>
    <xf numFmtId="20" fontId="15" fillId="0" borderId="0" xfId="0" applyNumberFormat="1" applyFont="1" applyAlignment="1">
      <alignment horizontal="center"/>
    </xf>
    <xf numFmtId="11" fontId="2" fillId="0" borderId="0" xfId="0" applyNumberFormat="1" applyFont="1"/>
    <xf numFmtId="0" fontId="11" fillId="0" borderId="0" xfId="0" applyFont="1"/>
    <xf numFmtId="0" fontId="16" fillId="0" borderId="0" xfId="0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17" fillId="0" borderId="0" xfId="0" applyFont="1"/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0" applyNumberFormat="1" applyFont="1"/>
    <xf numFmtId="164" fontId="9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1" fontId="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left" vertical="center" wrapText="1"/>
    </xf>
    <xf numFmtId="0" fontId="26" fillId="4" borderId="1" xfId="0" applyFont="1" applyFill="1" applyBorder="1"/>
    <xf numFmtId="0" fontId="25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/>
    <xf numFmtId="0" fontId="27" fillId="4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pane ySplit="1" topLeftCell="A2" activePane="bottomLeft" state="frozen"/>
      <selection pane="bottomLeft" activeCell="I9" sqref="I9"/>
    </sheetView>
  </sheetViews>
  <sheetFormatPr defaultColWidth="11.25" defaultRowHeight="15" customHeight="1" x14ac:dyDescent="0.25"/>
  <cols>
    <col min="1" max="1" width="13.625" customWidth="1"/>
    <col min="2" max="2" width="9.625" customWidth="1"/>
    <col min="3" max="3" width="7.25" bestFit="1" customWidth="1"/>
    <col min="4" max="4" width="6.625" bestFit="1" customWidth="1"/>
    <col min="5" max="5" width="8.625" customWidth="1"/>
    <col min="6" max="7" width="11.125" bestFit="1" customWidth="1"/>
    <col min="8" max="8" width="10.375" customWidth="1"/>
    <col min="9" max="9" width="127" customWidth="1"/>
    <col min="10" max="11" width="8.125" customWidth="1"/>
    <col min="12" max="12" width="9" customWidth="1"/>
    <col min="13" max="26" width="8.125" customWidth="1"/>
  </cols>
  <sheetData>
    <row r="1" spans="1:26" ht="45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3" t="s">
        <v>178</v>
      </c>
      <c r="I1" s="2" t="s">
        <v>182</v>
      </c>
      <c r="J1" s="4"/>
      <c r="K1" s="4"/>
      <c r="L1" s="4"/>
      <c r="M1" s="4"/>
      <c r="N1" s="4"/>
      <c r="O1" s="5"/>
      <c r="P1" s="6"/>
      <c r="Q1" s="7"/>
      <c r="R1" s="8"/>
      <c r="S1" s="8"/>
      <c r="T1" s="8"/>
      <c r="U1" s="8"/>
      <c r="V1" s="8"/>
      <c r="W1" s="8"/>
      <c r="X1" s="8"/>
      <c r="Y1" s="8"/>
      <c r="Z1" s="8"/>
    </row>
    <row r="2" spans="1:26" ht="17.25" customHeight="1" x14ac:dyDescent="0.25">
      <c r="A2" s="9">
        <v>31679</v>
      </c>
      <c r="B2" s="10" t="s">
        <v>7</v>
      </c>
      <c r="C2" s="11">
        <v>0.15625</v>
      </c>
      <c r="D2" s="12">
        <v>45</v>
      </c>
      <c r="E2" s="82">
        <v>13</v>
      </c>
      <c r="F2" s="14">
        <f t="shared" ref="F2:F26" si="0">((E2-3.3)/0.159)^3.534</f>
        <v>2039453.7995805419</v>
      </c>
      <c r="G2" s="15">
        <f>7*10^6*1000</f>
        <v>7000000000</v>
      </c>
      <c r="H2" s="16">
        <v>-1</v>
      </c>
      <c r="I2" s="81" t="s">
        <v>179</v>
      </c>
      <c r="J2" s="4"/>
      <c r="K2" s="4"/>
      <c r="L2" s="4"/>
      <c r="M2" s="4"/>
      <c r="N2" s="4"/>
      <c r="O2" s="6"/>
      <c r="P2" s="6"/>
      <c r="Q2" s="7"/>
      <c r="R2" s="8"/>
      <c r="S2" s="8"/>
      <c r="T2" s="8"/>
      <c r="U2" s="8"/>
      <c r="V2" s="8"/>
      <c r="W2" s="8"/>
      <c r="X2" s="8"/>
      <c r="Y2" s="8"/>
      <c r="Z2" s="8"/>
    </row>
    <row r="3" spans="1:26" ht="17.25" customHeight="1" x14ac:dyDescent="0.25">
      <c r="A3" s="9">
        <v>32764</v>
      </c>
      <c r="B3" s="10" t="s">
        <v>8</v>
      </c>
      <c r="C3" s="11">
        <v>0.3125</v>
      </c>
      <c r="D3" s="12">
        <v>100</v>
      </c>
      <c r="E3" s="13">
        <v>5</v>
      </c>
      <c r="F3" s="14">
        <f t="shared" si="0"/>
        <v>4331.8065216462828</v>
      </c>
      <c r="G3" s="18">
        <f>F3*60*D3</f>
        <v>25990839.129877694</v>
      </c>
      <c r="H3" s="16">
        <v>-1</v>
      </c>
      <c r="I3" s="19" t="s">
        <v>9</v>
      </c>
      <c r="J3" s="4"/>
      <c r="K3" s="4"/>
      <c r="L3" s="4"/>
      <c r="M3" s="4"/>
      <c r="N3" s="4"/>
      <c r="O3" s="6"/>
      <c r="P3" s="6"/>
      <c r="Q3" s="7"/>
      <c r="R3" s="8"/>
      <c r="S3" s="8"/>
      <c r="T3" s="8"/>
      <c r="U3" s="8"/>
      <c r="V3" s="8"/>
      <c r="W3" s="8"/>
      <c r="X3" s="8"/>
      <c r="Y3" s="8"/>
      <c r="Z3" s="8"/>
    </row>
    <row r="4" spans="1:26" ht="17.25" customHeight="1" x14ac:dyDescent="0.25">
      <c r="A4" s="9">
        <v>32770</v>
      </c>
      <c r="B4" s="9" t="s">
        <v>10</v>
      </c>
      <c r="C4" s="20">
        <v>0.28472222222222221</v>
      </c>
      <c r="D4" s="21">
        <v>145</v>
      </c>
      <c r="E4" s="22">
        <v>8</v>
      </c>
      <c r="F4" s="18">
        <f t="shared" si="0"/>
        <v>157563.78053906863</v>
      </c>
      <c r="G4" s="18">
        <f>D4*F4*60</f>
        <v>1370804890.6898971</v>
      </c>
      <c r="H4" s="16">
        <v>-1</v>
      </c>
      <c r="I4" s="19" t="s">
        <v>11</v>
      </c>
      <c r="J4" s="4"/>
      <c r="K4" s="4"/>
      <c r="L4" s="4"/>
      <c r="M4" s="4"/>
      <c r="N4" s="4"/>
      <c r="O4" s="4"/>
      <c r="P4" s="4"/>
      <c r="Q4" s="7"/>
      <c r="R4" s="8"/>
      <c r="S4" s="8"/>
      <c r="T4" s="8"/>
      <c r="U4" s="8"/>
      <c r="V4" s="8"/>
      <c r="W4" s="8"/>
      <c r="X4" s="8"/>
      <c r="Y4" s="8"/>
      <c r="Z4" s="8"/>
    </row>
    <row r="5" spans="1:26" ht="17.25" customHeight="1" x14ac:dyDescent="0.25">
      <c r="A5" s="9">
        <v>32773</v>
      </c>
      <c r="B5" s="9" t="s">
        <v>10</v>
      </c>
      <c r="C5" s="20">
        <v>0.36458333333333331</v>
      </c>
      <c r="D5" s="21">
        <v>135</v>
      </c>
      <c r="E5" s="23">
        <v>7</v>
      </c>
      <c r="F5" s="18">
        <f t="shared" si="0"/>
        <v>67653.061659419909</v>
      </c>
      <c r="G5" s="18">
        <f t="shared" ref="G5:G9" si="1">F5*60*D5</f>
        <v>547989799.44130123</v>
      </c>
      <c r="H5" s="16">
        <v>-1</v>
      </c>
      <c r="I5" s="19" t="s">
        <v>12</v>
      </c>
      <c r="J5" s="4"/>
      <c r="K5" s="4"/>
      <c r="L5" s="4"/>
      <c r="M5" s="4"/>
      <c r="N5" s="4"/>
      <c r="O5" s="4"/>
      <c r="P5" s="4"/>
      <c r="Q5" s="7"/>
      <c r="R5" s="8"/>
      <c r="S5" s="8"/>
      <c r="T5" s="8"/>
      <c r="U5" s="8"/>
      <c r="V5" s="8"/>
      <c r="W5" s="8"/>
      <c r="X5" s="8"/>
      <c r="Y5" s="8"/>
      <c r="Z5" s="8"/>
    </row>
    <row r="6" spans="1:26" ht="17.25" customHeight="1" x14ac:dyDescent="0.25">
      <c r="A6" s="9">
        <v>32774</v>
      </c>
      <c r="B6" s="9" t="s">
        <v>10</v>
      </c>
      <c r="C6" s="20">
        <v>0.78125</v>
      </c>
      <c r="D6" s="21">
        <v>95</v>
      </c>
      <c r="E6" s="23">
        <v>6</v>
      </c>
      <c r="F6" s="18">
        <f t="shared" si="0"/>
        <v>22217.853827220079</v>
      </c>
      <c r="G6" s="18">
        <f t="shared" si="1"/>
        <v>126641766.81515443</v>
      </c>
      <c r="H6" s="16">
        <v>-1</v>
      </c>
      <c r="I6" s="19" t="s">
        <v>13</v>
      </c>
      <c r="J6" s="4"/>
      <c r="K6" s="4"/>
      <c r="L6" s="4"/>
      <c r="M6" s="4"/>
      <c r="N6" s="4"/>
      <c r="O6" s="4"/>
      <c r="P6" s="4"/>
      <c r="Q6" s="7"/>
      <c r="R6" s="8"/>
      <c r="S6" s="8"/>
      <c r="T6" s="8"/>
      <c r="U6" s="8"/>
      <c r="V6" s="8"/>
      <c r="W6" s="8"/>
      <c r="X6" s="8"/>
      <c r="Y6" s="8"/>
      <c r="Z6" s="8"/>
    </row>
    <row r="7" spans="1:26" ht="17.25" customHeight="1" x14ac:dyDescent="0.25">
      <c r="A7" s="9">
        <v>32775</v>
      </c>
      <c r="B7" s="9" t="s">
        <v>10</v>
      </c>
      <c r="C7" s="20">
        <v>0.45833333333333331</v>
      </c>
      <c r="D7" s="21">
        <v>100</v>
      </c>
      <c r="E7" s="23">
        <v>5</v>
      </c>
      <c r="F7" s="18">
        <f t="shared" si="0"/>
        <v>4331.8065216462828</v>
      </c>
      <c r="G7" s="18">
        <f t="shared" si="1"/>
        <v>25990839.129877694</v>
      </c>
      <c r="H7" s="16">
        <v>-1</v>
      </c>
      <c r="I7" s="19" t="s">
        <v>14</v>
      </c>
      <c r="J7" s="4"/>
      <c r="K7" s="4"/>
      <c r="L7" s="4"/>
      <c r="M7" s="4"/>
      <c r="N7" s="4"/>
      <c r="O7" s="4"/>
      <c r="P7" s="4"/>
      <c r="Q7" s="7"/>
      <c r="R7" s="8"/>
      <c r="S7" s="8"/>
      <c r="T7" s="8"/>
      <c r="U7" s="8"/>
      <c r="V7" s="8"/>
      <c r="W7" s="8"/>
      <c r="X7" s="8"/>
      <c r="Y7" s="8"/>
      <c r="Z7" s="8"/>
    </row>
    <row r="8" spans="1:26" ht="17.25" customHeight="1" x14ac:dyDescent="0.25">
      <c r="A8" s="9">
        <v>32776</v>
      </c>
      <c r="B8" s="9" t="s">
        <v>10</v>
      </c>
      <c r="C8" s="20">
        <v>0.20833333333333334</v>
      </c>
      <c r="D8" s="21">
        <v>140</v>
      </c>
      <c r="E8" s="23">
        <v>5</v>
      </c>
      <c r="F8" s="18">
        <f t="shared" si="0"/>
        <v>4331.8065216462828</v>
      </c>
      <c r="G8" s="18">
        <f t="shared" si="1"/>
        <v>36387174.781828776</v>
      </c>
      <c r="H8" s="16">
        <v>-1</v>
      </c>
      <c r="I8" s="19" t="s">
        <v>15</v>
      </c>
      <c r="J8" s="4"/>
      <c r="K8" s="4"/>
      <c r="L8" s="4"/>
      <c r="M8" s="4"/>
      <c r="N8" s="4"/>
      <c r="O8" s="4"/>
      <c r="P8" s="4"/>
      <c r="Q8" s="7"/>
      <c r="R8" s="8"/>
      <c r="S8" s="8"/>
      <c r="T8" s="8"/>
      <c r="U8" s="8"/>
      <c r="V8" s="8"/>
      <c r="W8" s="8"/>
      <c r="X8" s="8"/>
      <c r="Y8" s="8"/>
      <c r="Z8" s="8"/>
    </row>
    <row r="9" spans="1:26" ht="17.25" customHeight="1" x14ac:dyDescent="0.25">
      <c r="A9" s="9">
        <v>32777</v>
      </c>
      <c r="B9" s="9" t="s">
        <v>10</v>
      </c>
      <c r="C9" s="20">
        <v>0.25</v>
      </c>
      <c r="D9" s="21">
        <v>120</v>
      </c>
      <c r="E9" s="23">
        <v>6</v>
      </c>
      <c r="F9" s="18">
        <f t="shared" si="0"/>
        <v>22217.853827220079</v>
      </c>
      <c r="G9" s="18">
        <f t="shared" si="1"/>
        <v>159968547.55598456</v>
      </c>
      <c r="H9" s="16">
        <v>-1</v>
      </c>
      <c r="I9" s="19" t="s">
        <v>16</v>
      </c>
      <c r="J9" s="4"/>
      <c r="K9" s="4"/>
      <c r="L9" s="4"/>
      <c r="M9" s="4"/>
      <c r="N9" s="4"/>
      <c r="O9" s="4"/>
      <c r="P9" s="4"/>
      <c r="Q9" s="7"/>
      <c r="R9" s="8"/>
      <c r="S9" s="8"/>
      <c r="T9" s="8"/>
      <c r="U9" s="8"/>
      <c r="V9" s="8"/>
      <c r="W9" s="8"/>
      <c r="X9" s="8"/>
      <c r="Y9" s="8"/>
      <c r="Z9" s="8"/>
    </row>
    <row r="10" spans="1:26" ht="17.25" customHeight="1" x14ac:dyDescent="0.25">
      <c r="A10" s="9">
        <v>32878</v>
      </c>
      <c r="B10" s="10" t="s">
        <v>10</v>
      </c>
      <c r="C10" s="11">
        <v>0.125</v>
      </c>
      <c r="D10" s="12">
        <v>35</v>
      </c>
      <c r="E10" s="13">
        <v>15</v>
      </c>
      <c r="F10" s="14">
        <f t="shared" si="0"/>
        <v>3955773.3296173061</v>
      </c>
      <c r="G10" s="15">
        <f>1.5*10^10</f>
        <v>15000000000</v>
      </c>
      <c r="H10" s="83">
        <v>-0.5</v>
      </c>
      <c r="I10" s="81" t="s">
        <v>180</v>
      </c>
      <c r="J10" s="4"/>
      <c r="K10" s="4"/>
      <c r="L10" s="4"/>
      <c r="M10" s="4"/>
      <c r="N10" s="4"/>
      <c r="O10" s="4"/>
      <c r="P10" s="4"/>
      <c r="Q10" s="7"/>
      <c r="R10" s="8"/>
      <c r="S10" s="8"/>
      <c r="T10" s="8"/>
      <c r="U10" s="8"/>
      <c r="V10" s="8"/>
      <c r="W10" s="8"/>
      <c r="X10" s="8"/>
      <c r="Y10" s="8"/>
      <c r="Z10" s="8"/>
    </row>
    <row r="11" spans="1:26" ht="17.25" customHeight="1" x14ac:dyDescent="0.25">
      <c r="A11" s="9">
        <v>35998</v>
      </c>
      <c r="B11" s="10" t="s">
        <v>17</v>
      </c>
      <c r="C11" s="11">
        <v>0.69444444444444453</v>
      </c>
      <c r="D11" s="12">
        <v>55</v>
      </c>
      <c r="E11" s="84">
        <v>12</v>
      </c>
      <c r="F11" s="14">
        <f t="shared" si="0"/>
        <v>1388428.7609915952</v>
      </c>
      <c r="G11" s="15">
        <f>1.3*10^9</f>
        <v>1300000000</v>
      </c>
      <c r="H11" s="83">
        <v>2.2999999999999998</v>
      </c>
      <c r="I11" s="81" t="s">
        <v>181</v>
      </c>
      <c r="J11" s="4"/>
      <c r="K11" s="4"/>
      <c r="L11" s="4"/>
      <c r="M11" s="4"/>
      <c r="N11" s="4"/>
      <c r="O11" s="4"/>
      <c r="P11" s="4"/>
      <c r="Q11" s="7"/>
      <c r="R11" s="8"/>
      <c r="S11" s="8"/>
      <c r="T11" s="8"/>
      <c r="U11" s="8"/>
      <c r="V11" s="8"/>
      <c r="W11" s="8"/>
      <c r="X11" s="8"/>
      <c r="Y11" s="8"/>
      <c r="Z11" s="8"/>
    </row>
    <row r="12" spans="1:26" ht="17.25" customHeight="1" x14ac:dyDescent="0.25">
      <c r="A12" s="9">
        <v>36563</v>
      </c>
      <c r="B12" s="10" t="s">
        <v>10</v>
      </c>
      <c r="C12" s="11">
        <v>0.94444444444444453</v>
      </c>
      <c r="D12" s="12">
        <v>70</v>
      </c>
      <c r="E12" s="13">
        <v>6.4</v>
      </c>
      <c r="F12" s="14">
        <f t="shared" si="0"/>
        <v>36202.185440862115</v>
      </c>
      <c r="G12" s="14">
        <f t="shared" ref="G12:G22" si="2">F12*D12*60</f>
        <v>152049178.85162088</v>
      </c>
      <c r="H12" s="16">
        <v>-1</v>
      </c>
      <c r="I12" s="17" t="s">
        <v>18</v>
      </c>
      <c r="J12" s="4"/>
      <c r="K12" s="4"/>
      <c r="L12" s="4"/>
      <c r="M12" s="4"/>
      <c r="N12" s="4"/>
      <c r="O12" s="4"/>
      <c r="P12" s="4"/>
      <c r="Q12" s="7"/>
      <c r="R12" s="8"/>
      <c r="S12" s="8"/>
      <c r="T12" s="8"/>
      <c r="U12" s="8"/>
      <c r="V12" s="8"/>
      <c r="W12" s="8"/>
      <c r="X12" s="8"/>
      <c r="Y12" s="8"/>
      <c r="Z12" s="8"/>
    </row>
    <row r="13" spans="1:26" ht="17.25" customHeight="1" x14ac:dyDescent="0.25">
      <c r="A13" s="9">
        <v>36570</v>
      </c>
      <c r="B13" s="10" t="s">
        <v>10</v>
      </c>
      <c r="C13" s="11">
        <v>9.0277777777777776E-2</v>
      </c>
      <c r="D13" s="12">
        <v>60</v>
      </c>
      <c r="E13" s="13">
        <v>7.4</v>
      </c>
      <c r="F13" s="14">
        <f t="shared" si="0"/>
        <v>97239.051130737076</v>
      </c>
      <c r="G13" s="14">
        <f t="shared" si="2"/>
        <v>350060584.07065344</v>
      </c>
      <c r="H13" s="16">
        <v>-1</v>
      </c>
      <c r="I13" s="17" t="s">
        <v>19</v>
      </c>
      <c r="J13" s="4"/>
      <c r="K13" s="4"/>
      <c r="L13" s="4"/>
      <c r="M13" s="4"/>
      <c r="N13" s="4"/>
      <c r="O13" s="4"/>
      <c r="P13" s="4"/>
      <c r="Q13" s="7"/>
      <c r="R13" s="8"/>
      <c r="S13" s="8"/>
      <c r="T13" s="8"/>
      <c r="U13" s="8"/>
      <c r="V13" s="8"/>
      <c r="W13" s="8"/>
      <c r="X13" s="8"/>
      <c r="Y13" s="8"/>
      <c r="Z13" s="8"/>
    </row>
    <row r="14" spans="1:26" ht="17.25" customHeight="1" x14ac:dyDescent="0.25">
      <c r="A14" s="9">
        <v>36593</v>
      </c>
      <c r="B14" s="10" t="s">
        <v>10</v>
      </c>
      <c r="C14" s="11">
        <v>0.27430555555555552</v>
      </c>
      <c r="D14" s="12">
        <v>145</v>
      </c>
      <c r="E14" s="13">
        <v>6.2</v>
      </c>
      <c r="F14" s="14">
        <f t="shared" si="0"/>
        <v>28600.727965060734</v>
      </c>
      <c r="G14" s="14">
        <f t="shared" si="2"/>
        <v>248826333.29602838</v>
      </c>
      <c r="H14" s="16">
        <v>-1</v>
      </c>
      <c r="I14" s="17" t="s">
        <v>20</v>
      </c>
      <c r="J14" s="4"/>
      <c r="K14" s="4"/>
      <c r="L14" s="4"/>
      <c r="M14" s="4"/>
      <c r="N14" s="4"/>
      <c r="O14" s="4"/>
      <c r="P14" s="4"/>
      <c r="Q14" s="7"/>
      <c r="R14" s="8"/>
      <c r="S14" s="8"/>
      <c r="T14" s="8"/>
      <c r="U14" s="8"/>
      <c r="V14" s="8"/>
      <c r="W14" s="8"/>
      <c r="X14" s="8"/>
      <c r="Y14" s="8"/>
      <c r="Z14" s="8"/>
    </row>
    <row r="15" spans="1:26" ht="17.25" customHeight="1" x14ac:dyDescent="0.25">
      <c r="A15" s="9">
        <v>36617</v>
      </c>
      <c r="B15" s="10" t="s">
        <v>10</v>
      </c>
      <c r="C15" s="11">
        <v>0.31944444444444448</v>
      </c>
      <c r="D15" s="12">
        <v>180</v>
      </c>
      <c r="E15" s="13">
        <v>6.2</v>
      </c>
      <c r="F15" s="14">
        <f t="shared" si="0"/>
        <v>28600.727965060734</v>
      </c>
      <c r="G15" s="14">
        <f t="shared" si="2"/>
        <v>308887862.02265596</v>
      </c>
      <c r="H15" s="16">
        <v>-1</v>
      </c>
      <c r="I15" s="17" t="s">
        <v>21</v>
      </c>
      <c r="J15" s="4"/>
      <c r="K15" s="4"/>
      <c r="L15" s="4"/>
      <c r="M15" s="4"/>
      <c r="N15" s="4"/>
      <c r="O15" s="4"/>
      <c r="P15" s="4"/>
      <c r="Q15" s="7"/>
      <c r="R15" s="8"/>
      <c r="S15" s="8"/>
      <c r="T15" s="8"/>
      <c r="U15" s="8"/>
      <c r="V15" s="8"/>
      <c r="W15" s="8"/>
      <c r="X15" s="8"/>
      <c r="Y15" s="8"/>
      <c r="Z15" s="8"/>
    </row>
    <row r="16" spans="1:26" ht="17.25" customHeight="1" x14ac:dyDescent="0.25">
      <c r="A16" s="9">
        <v>36632</v>
      </c>
      <c r="B16" s="10" t="s">
        <v>10</v>
      </c>
      <c r="C16" s="11">
        <v>0.3888888888888889</v>
      </c>
      <c r="D16" s="12">
        <v>215</v>
      </c>
      <c r="E16" s="13">
        <v>9.1999999999999993</v>
      </c>
      <c r="F16" s="14">
        <f t="shared" si="0"/>
        <v>351927.79771008884</v>
      </c>
      <c r="G16" s="14">
        <f t="shared" si="2"/>
        <v>4539868590.460146</v>
      </c>
      <c r="H16" s="16">
        <v>-1</v>
      </c>
      <c r="I16" s="17" t="s">
        <v>22</v>
      </c>
      <c r="J16" s="4"/>
      <c r="K16" s="4"/>
      <c r="L16" s="4"/>
      <c r="M16" s="4"/>
      <c r="N16" s="4"/>
      <c r="O16" s="4"/>
      <c r="P16" s="4"/>
      <c r="Q16" s="7"/>
      <c r="R16" s="8"/>
      <c r="S16" s="8"/>
      <c r="T16" s="8"/>
      <c r="U16" s="8"/>
      <c r="V16" s="8"/>
      <c r="W16" s="8"/>
      <c r="X16" s="8"/>
      <c r="Y16" s="8"/>
      <c r="Z16" s="8"/>
    </row>
    <row r="17" spans="1:26" ht="17.25" customHeight="1" x14ac:dyDescent="0.25">
      <c r="A17" s="9">
        <v>36642</v>
      </c>
      <c r="B17" s="10" t="s">
        <v>10</v>
      </c>
      <c r="C17" s="11">
        <v>0.17708333333333334</v>
      </c>
      <c r="D17" s="12">
        <v>80</v>
      </c>
      <c r="E17" s="13">
        <v>8.1999999999999993</v>
      </c>
      <c r="F17" s="14">
        <f t="shared" si="0"/>
        <v>182564.15421150494</v>
      </c>
      <c r="G17" s="14">
        <f t="shared" si="2"/>
        <v>876307940.21522379</v>
      </c>
      <c r="H17" s="16">
        <v>-1</v>
      </c>
      <c r="I17" s="17" t="s">
        <v>23</v>
      </c>
      <c r="J17" s="4"/>
      <c r="K17" s="4"/>
      <c r="L17" s="4"/>
      <c r="M17" s="4"/>
      <c r="N17" s="4"/>
      <c r="O17" s="4"/>
      <c r="P17" s="4"/>
      <c r="Q17" s="7"/>
      <c r="R17" s="8"/>
      <c r="S17" s="8"/>
      <c r="T17" s="8"/>
      <c r="U17" s="8"/>
      <c r="V17" s="8"/>
      <c r="W17" s="8"/>
      <c r="X17" s="8"/>
      <c r="Y17" s="8"/>
      <c r="Z17" s="8"/>
    </row>
    <row r="18" spans="1:26" ht="17.25" customHeight="1" x14ac:dyDescent="0.25">
      <c r="A18" s="9">
        <v>36651</v>
      </c>
      <c r="B18" s="10" t="s">
        <v>10</v>
      </c>
      <c r="C18" s="11">
        <v>0.49305555555555558</v>
      </c>
      <c r="D18" s="12">
        <v>370</v>
      </c>
      <c r="E18" s="13">
        <v>8.1999999999999993</v>
      </c>
      <c r="F18" s="14">
        <f t="shared" si="0"/>
        <v>182564.15421150494</v>
      </c>
      <c r="G18" s="14">
        <f t="shared" si="2"/>
        <v>4052924223.495409</v>
      </c>
      <c r="H18" s="16">
        <v>-1</v>
      </c>
      <c r="I18" s="17" t="s">
        <v>24</v>
      </c>
      <c r="J18" s="4"/>
      <c r="K18" s="4"/>
      <c r="L18" s="4"/>
      <c r="M18" s="4"/>
      <c r="N18" s="4"/>
      <c r="O18" s="4"/>
      <c r="P18" s="4"/>
      <c r="Q18" s="7"/>
      <c r="R18" s="8"/>
      <c r="S18" s="8"/>
      <c r="T18" s="8"/>
      <c r="U18" s="8"/>
      <c r="V18" s="8"/>
      <c r="W18" s="8"/>
      <c r="X18" s="8"/>
      <c r="Y18" s="8"/>
      <c r="Z18" s="8"/>
    </row>
    <row r="19" spans="1:26" ht="17.25" customHeight="1" x14ac:dyDescent="0.25">
      <c r="A19" s="9">
        <v>36678</v>
      </c>
      <c r="B19" s="10" t="s">
        <v>10</v>
      </c>
      <c r="C19" s="11">
        <v>3.125E-2</v>
      </c>
      <c r="D19" s="12">
        <v>500</v>
      </c>
      <c r="E19" s="13">
        <v>8.6999999999999993</v>
      </c>
      <c r="F19" s="14">
        <f t="shared" si="0"/>
        <v>257360.62931824953</v>
      </c>
      <c r="G19" s="14">
        <f t="shared" si="2"/>
        <v>7720818879.5474854</v>
      </c>
      <c r="H19" s="16">
        <v>-1</v>
      </c>
      <c r="I19" s="17" t="s">
        <v>25</v>
      </c>
      <c r="J19" s="4"/>
      <c r="K19" s="4"/>
      <c r="L19" s="4"/>
      <c r="M19" s="4"/>
      <c r="N19" s="4"/>
      <c r="O19" s="4"/>
      <c r="P19" s="4"/>
      <c r="Q19" s="7"/>
      <c r="R19" s="8"/>
      <c r="S19" s="8"/>
      <c r="T19" s="8"/>
      <c r="U19" s="8"/>
      <c r="V19" s="8"/>
      <c r="W19" s="8"/>
      <c r="X19" s="8"/>
      <c r="Y19" s="8"/>
      <c r="Z19" s="8"/>
    </row>
    <row r="20" spans="1:26" ht="17.25" customHeight="1" x14ac:dyDescent="0.25">
      <c r="A20" s="9">
        <v>36682</v>
      </c>
      <c r="B20" s="10" t="s">
        <v>10</v>
      </c>
      <c r="C20" s="11">
        <v>0.14930555555555555</v>
      </c>
      <c r="D20" s="12">
        <v>145</v>
      </c>
      <c r="E20" s="13">
        <v>7.2</v>
      </c>
      <c r="F20" s="14">
        <f t="shared" si="0"/>
        <v>81486.3535461664</v>
      </c>
      <c r="G20" s="14">
        <f t="shared" si="2"/>
        <v>708931275.85164762</v>
      </c>
      <c r="H20" s="16">
        <v>-1</v>
      </c>
      <c r="I20" s="17" t="s">
        <v>26</v>
      </c>
      <c r="J20" s="4"/>
      <c r="K20" s="4"/>
      <c r="L20" s="4"/>
      <c r="M20" s="4"/>
      <c r="N20" s="4"/>
      <c r="O20" s="4"/>
      <c r="P20" s="4"/>
      <c r="Q20" s="7"/>
      <c r="R20" s="8"/>
      <c r="S20" s="8"/>
      <c r="T20" s="8"/>
      <c r="U20" s="8"/>
      <c r="V20" s="8"/>
      <c r="W20" s="8"/>
      <c r="X20" s="8"/>
      <c r="Y20" s="8"/>
      <c r="Z20" s="8"/>
    </row>
    <row r="21" spans="1:26" ht="17.25" customHeight="1" x14ac:dyDescent="0.25">
      <c r="A21" s="9">
        <v>36691</v>
      </c>
      <c r="B21" s="10" t="s">
        <v>10</v>
      </c>
      <c r="C21" s="11">
        <v>0.24305555555555555</v>
      </c>
      <c r="D21" s="12">
        <v>250</v>
      </c>
      <c r="E21" s="13">
        <v>7.7</v>
      </c>
      <c r="F21" s="14">
        <f t="shared" si="0"/>
        <v>124802.79779592413</v>
      </c>
      <c r="G21" s="14">
        <f t="shared" si="2"/>
        <v>1872041966.9388618</v>
      </c>
      <c r="H21" s="16">
        <v>-1</v>
      </c>
      <c r="I21" s="17" t="s">
        <v>27</v>
      </c>
      <c r="J21" s="4"/>
      <c r="K21" s="4"/>
      <c r="L21" s="4"/>
      <c r="M21" s="4"/>
      <c r="N21" s="4"/>
      <c r="O21" s="4"/>
      <c r="P21" s="4"/>
      <c r="Q21" s="7"/>
      <c r="R21" s="8"/>
      <c r="S21" s="8"/>
      <c r="T21" s="8"/>
      <c r="U21" s="8"/>
      <c r="V21" s="8"/>
      <c r="W21" s="8"/>
      <c r="X21" s="8"/>
      <c r="Y21" s="8"/>
      <c r="Z21" s="8"/>
    </row>
    <row r="22" spans="1:26" ht="17.25" customHeight="1" x14ac:dyDescent="0.25">
      <c r="A22" s="9">
        <v>36701</v>
      </c>
      <c r="B22" s="10" t="s">
        <v>10</v>
      </c>
      <c r="C22" s="11">
        <v>0.625</v>
      </c>
      <c r="D22" s="12">
        <v>440</v>
      </c>
      <c r="E22" s="13">
        <v>7.2</v>
      </c>
      <c r="F22" s="14">
        <f t="shared" si="0"/>
        <v>81486.3535461664</v>
      </c>
      <c r="G22" s="14">
        <f t="shared" si="2"/>
        <v>2151239733.618793</v>
      </c>
      <c r="H22" s="16">
        <v>-1</v>
      </c>
      <c r="I22" s="17" t="s">
        <v>28</v>
      </c>
      <c r="J22" s="4"/>
      <c r="K22" s="4"/>
      <c r="L22" s="4"/>
      <c r="M22" s="4"/>
      <c r="N22" s="4"/>
      <c r="O22" s="4"/>
      <c r="P22" s="4"/>
      <c r="Q22" s="7"/>
      <c r="R22" s="8"/>
      <c r="S22" s="8"/>
      <c r="T22" s="8"/>
      <c r="U22" s="8"/>
      <c r="V22" s="8"/>
      <c r="W22" s="8"/>
      <c r="X22" s="8"/>
      <c r="Y22" s="8"/>
      <c r="Z22" s="8"/>
    </row>
    <row r="23" spans="1:26" ht="17.25" customHeight="1" x14ac:dyDescent="0.25">
      <c r="A23" s="9">
        <v>39037</v>
      </c>
      <c r="B23" s="10" t="s">
        <v>10</v>
      </c>
      <c r="C23" s="11">
        <v>0.47916666666666669</v>
      </c>
      <c r="D23" s="12">
        <v>306</v>
      </c>
      <c r="E23" s="13">
        <v>4.5</v>
      </c>
      <c r="F23" s="14">
        <f t="shared" si="0"/>
        <v>1264.9958075753048</v>
      </c>
      <c r="G23" s="15">
        <f>7600000</f>
        <v>7600000</v>
      </c>
      <c r="H23" s="24">
        <v>2.2000000000000002</v>
      </c>
      <c r="I23" s="17" t="s">
        <v>29</v>
      </c>
      <c r="J23" s="4"/>
      <c r="K23" s="4"/>
      <c r="L23" s="4"/>
      <c r="M23" s="4"/>
      <c r="N23" s="4"/>
      <c r="O23" s="4"/>
      <c r="P23" s="4"/>
      <c r="Q23" s="7"/>
      <c r="R23" s="8"/>
      <c r="S23" s="8"/>
      <c r="T23" s="8"/>
      <c r="U23" s="8"/>
      <c r="V23" s="8"/>
      <c r="W23" s="8"/>
      <c r="X23" s="8"/>
      <c r="Y23" s="8"/>
      <c r="Z23" s="8"/>
    </row>
    <row r="24" spans="1:26" ht="17.25" customHeight="1" x14ac:dyDescent="0.25">
      <c r="A24" s="9">
        <v>39045</v>
      </c>
      <c r="B24" s="10" t="s">
        <v>10</v>
      </c>
      <c r="C24" s="11">
        <v>0.11458333333333333</v>
      </c>
      <c r="D24" s="12">
        <v>710</v>
      </c>
      <c r="E24" s="13">
        <v>5.3</v>
      </c>
      <c r="F24" s="14">
        <f t="shared" si="0"/>
        <v>7693.1210727442303</v>
      </c>
      <c r="G24" s="15">
        <f>190000000</f>
        <v>190000000</v>
      </c>
      <c r="H24" s="24">
        <v>1</v>
      </c>
      <c r="I24" s="17" t="s">
        <v>30</v>
      </c>
      <c r="J24" s="4"/>
      <c r="K24" s="4"/>
      <c r="L24" s="4"/>
      <c r="M24" s="4"/>
      <c r="N24" s="4"/>
      <c r="O24" s="4"/>
      <c r="P24" s="4"/>
      <c r="Q24" s="7"/>
      <c r="R24" s="8"/>
      <c r="S24" s="8"/>
      <c r="T24" s="8"/>
      <c r="U24" s="8"/>
      <c r="V24" s="8"/>
      <c r="W24" s="8"/>
      <c r="X24" s="8"/>
      <c r="Y24" s="8"/>
      <c r="Z24" s="8"/>
    </row>
    <row r="25" spans="1:26" ht="17.25" customHeight="1" x14ac:dyDescent="0.25">
      <c r="A25" s="9">
        <v>39330</v>
      </c>
      <c r="B25" s="10" t="s">
        <v>10</v>
      </c>
      <c r="C25" s="11">
        <v>0.58333333333333337</v>
      </c>
      <c r="D25" s="12">
        <f>13*60</f>
        <v>780</v>
      </c>
      <c r="E25" s="13">
        <v>5</v>
      </c>
      <c r="F25" s="14">
        <f t="shared" si="0"/>
        <v>4331.8065216462828</v>
      </c>
      <c r="G25" s="15">
        <f>3.9*10^5</f>
        <v>390000</v>
      </c>
      <c r="H25" s="24">
        <v>0</v>
      </c>
      <c r="I25" s="17" t="s">
        <v>31</v>
      </c>
      <c r="J25" s="4"/>
      <c r="K25" s="8"/>
      <c r="L25" s="4"/>
      <c r="M25" s="4"/>
      <c r="N25" s="4"/>
      <c r="O25" s="4"/>
      <c r="P25" s="4"/>
      <c r="Q25" s="7"/>
      <c r="R25" s="8"/>
      <c r="S25" s="8"/>
      <c r="T25" s="8"/>
      <c r="U25" s="8"/>
      <c r="V25" s="8"/>
      <c r="W25" s="8"/>
      <c r="X25" s="8"/>
      <c r="Y25" s="8"/>
      <c r="Z25" s="8"/>
    </row>
    <row r="26" spans="1:26" ht="17.25" customHeight="1" x14ac:dyDescent="0.25">
      <c r="A26" s="25">
        <v>40555</v>
      </c>
      <c r="B26" s="26" t="s">
        <v>10</v>
      </c>
      <c r="C26" s="27">
        <v>0.90277777777777801</v>
      </c>
      <c r="D26" s="12">
        <v>100</v>
      </c>
      <c r="E26" s="12">
        <v>9</v>
      </c>
      <c r="F26" s="14">
        <f t="shared" si="0"/>
        <v>311547.52293516276</v>
      </c>
      <c r="G26" s="28">
        <f>1.5*10^8</f>
        <v>150000000</v>
      </c>
      <c r="H26" s="24">
        <v>-3</v>
      </c>
      <c r="I26" s="17" t="s">
        <v>32</v>
      </c>
      <c r="J26" s="4"/>
      <c r="K26" s="4"/>
      <c r="L26" s="4"/>
      <c r="M26" s="4"/>
      <c r="N26" s="4"/>
      <c r="O26" s="4"/>
      <c r="P26" s="4"/>
      <c r="Q26" s="7"/>
      <c r="R26" s="8"/>
      <c r="S26" s="8"/>
      <c r="T26" s="8"/>
      <c r="U26" s="8"/>
      <c r="V26" s="8"/>
      <c r="W26" s="8"/>
      <c r="X26" s="8"/>
      <c r="Y26" s="8"/>
      <c r="Z26" s="8"/>
    </row>
    <row r="27" spans="1:26" ht="17.25" customHeight="1" x14ac:dyDescent="0.25">
      <c r="A27" s="29">
        <v>40643</v>
      </c>
      <c r="B27" s="26" t="s">
        <v>10</v>
      </c>
      <c r="C27" s="27">
        <v>0.3888888888888889</v>
      </c>
      <c r="D27" s="12">
        <v>80</v>
      </c>
      <c r="E27" s="13">
        <v>12.2</v>
      </c>
      <c r="F27" s="15">
        <v>120000</v>
      </c>
      <c r="G27" s="15">
        <f>6.4*10^8</f>
        <v>640000000</v>
      </c>
      <c r="H27" s="24">
        <v>0.82</v>
      </c>
      <c r="I27" s="17" t="s">
        <v>33</v>
      </c>
      <c r="J27" s="30"/>
      <c r="K27" s="30"/>
      <c r="L27" s="30"/>
      <c r="M27" s="30"/>
      <c r="N27" s="30"/>
      <c r="O27" s="30"/>
      <c r="P27" s="30"/>
      <c r="Q27" s="7"/>
      <c r="R27" s="8"/>
      <c r="S27" s="8"/>
      <c r="T27" s="8"/>
      <c r="U27" s="8"/>
      <c r="V27" s="8"/>
      <c r="W27" s="8"/>
      <c r="X27" s="8"/>
      <c r="Y27" s="8"/>
      <c r="Z27" s="8"/>
    </row>
    <row r="28" spans="1:26" ht="17.25" customHeight="1" x14ac:dyDescent="0.25">
      <c r="A28" s="29">
        <v>40675</v>
      </c>
      <c r="B28" s="26" t="s">
        <v>10</v>
      </c>
      <c r="C28" s="27">
        <v>1.38888888888889E-2</v>
      </c>
      <c r="D28" s="12">
        <v>190</v>
      </c>
      <c r="E28" s="31">
        <v>5.2</v>
      </c>
      <c r="F28" s="14">
        <f>((E28-3.3)/0.159)^3.534</f>
        <v>6417.676010466218</v>
      </c>
      <c r="G28" s="15">
        <f>4.9*10^8</f>
        <v>490000000.00000006</v>
      </c>
      <c r="H28" s="16">
        <v>-1</v>
      </c>
      <c r="I28" s="17" t="s">
        <v>34</v>
      </c>
      <c r="J28" s="4"/>
      <c r="K28" s="4"/>
      <c r="L28" s="4"/>
      <c r="M28" s="4"/>
      <c r="N28" s="4"/>
      <c r="O28" s="4"/>
      <c r="P28" s="4"/>
      <c r="Q28" s="7"/>
      <c r="R28" s="8"/>
      <c r="S28" s="8"/>
      <c r="T28" s="8"/>
      <c r="U28" s="8"/>
      <c r="V28" s="8"/>
      <c r="W28" s="8"/>
      <c r="X28" s="8"/>
      <c r="Y28" s="8"/>
      <c r="Z28" s="8"/>
    </row>
    <row r="29" spans="1:26" ht="17.25" customHeight="1" x14ac:dyDescent="0.25">
      <c r="A29" s="32">
        <v>40733</v>
      </c>
      <c r="B29" s="26" t="s">
        <v>10</v>
      </c>
      <c r="C29" s="27">
        <v>0.57291666666666696</v>
      </c>
      <c r="D29" s="12">
        <v>103</v>
      </c>
      <c r="E29" s="13">
        <v>12.2</v>
      </c>
      <c r="F29" s="15">
        <v>103000</v>
      </c>
      <c r="G29" s="15">
        <f>2.8*10^8</f>
        <v>280000000</v>
      </c>
      <c r="H29" s="16">
        <v>-1</v>
      </c>
      <c r="I29" s="17" t="s">
        <v>35</v>
      </c>
      <c r="J29" s="4"/>
      <c r="K29" s="4"/>
      <c r="L29" s="4"/>
      <c r="M29" s="4"/>
      <c r="N29" s="4"/>
      <c r="O29" s="4"/>
      <c r="P29" s="4"/>
      <c r="Q29" s="7"/>
      <c r="R29" s="8"/>
      <c r="S29" s="8"/>
      <c r="T29" s="8"/>
      <c r="U29" s="8"/>
      <c r="V29" s="8"/>
      <c r="W29" s="8"/>
      <c r="X29" s="8"/>
      <c r="Y29" s="8"/>
      <c r="Z29" s="8"/>
    </row>
    <row r="30" spans="1:26" ht="17.25" customHeight="1" x14ac:dyDescent="0.25">
      <c r="A30" s="32">
        <v>40749</v>
      </c>
      <c r="B30" s="26" t="s">
        <v>10</v>
      </c>
      <c r="C30" s="27">
        <v>7.2222222222222202E-2</v>
      </c>
      <c r="D30" s="12">
        <v>246</v>
      </c>
      <c r="E30" s="13">
        <v>5.2</v>
      </c>
      <c r="F30" s="15">
        <v>30200</v>
      </c>
      <c r="G30" s="15">
        <f>2.1*10^8</f>
        <v>210000000</v>
      </c>
      <c r="H30" s="16">
        <v>-1</v>
      </c>
      <c r="I30" s="24" t="s">
        <v>36</v>
      </c>
      <c r="J30" s="4"/>
      <c r="K30" s="4"/>
      <c r="L30" s="4"/>
      <c r="M30" s="4"/>
      <c r="N30" s="4"/>
      <c r="O30" s="4"/>
      <c r="P30" s="4"/>
      <c r="Q30" s="7"/>
      <c r="R30" s="8"/>
      <c r="S30" s="8"/>
      <c r="T30" s="8"/>
      <c r="U30" s="8"/>
      <c r="V30" s="8"/>
      <c r="W30" s="8"/>
      <c r="X30" s="8"/>
      <c r="Y30" s="8"/>
      <c r="Z30" s="8"/>
    </row>
    <row r="31" spans="1:26" ht="17.25" customHeight="1" x14ac:dyDescent="0.25">
      <c r="A31" s="32">
        <v>40754</v>
      </c>
      <c r="B31" s="26" t="s">
        <v>10</v>
      </c>
      <c r="C31" s="27">
        <v>0.80277777777777803</v>
      </c>
      <c r="D31" s="12">
        <v>124</v>
      </c>
      <c r="E31" s="33">
        <f>(F31^0.3)*0.159+3.3</f>
        <v>9.3956946602053542</v>
      </c>
      <c r="F31" s="15">
        <v>190000</v>
      </c>
      <c r="G31" s="15">
        <f>7.1*10^8</f>
        <v>710000000</v>
      </c>
      <c r="H31" s="16">
        <v>-1</v>
      </c>
      <c r="I31" s="17" t="s">
        <v>37</v>
      </c>
      <c r="J31" s="4"/>
      <c r="K31" s="4"/>
      <c r="L31" s="4"/>
      <c r="M31" s="4"/>
      <c r="N31" s="4"/>
      <c r="O31" s="4"/>
      <c r="P31" s="4"/>
      <c r="Q31" s="7"/>
      <c r="R31" s="8"/>
      <c r="S31" s="8"/>
      <c r="T31" s="8"/>
      <c r="U31" s="8"/>
      <c r="V31" s="8"/>
      <c r="W31" s="8"/>
      <c r="X31" s="8"/>
      <c r="Y31" s="8"/>
      <c r="Z31" s="8"/>
    </row>
    <row r="32" spans="1:26" ht="17.25" customHeight="1" x14ac:dyDescent="0.25">
      <c r="A32" s="32">
        <v>40760</v>
      </c>
      <c r="B32" s="26" t="s">
        <v>10</v>
      </c>
      <c r="C32" s="27">
        <v>0.89305555555555605</v>
      </c>
      <c r="D32" s="12">
        <v>114</v>
      </c>
      <c r="E32" s="13">
        <v>13.1</v>
      </c>
      <c r="F32" s="15">
        <v>150000</v>
      </c>
      <c r="G32" s="15">
        <f>1*10^9</f>
        <v>1000000000</v>
      </c>
      <c r="H32" s="16">
        <v>-1</v>
      </c>
      <c r="I32" s="24" t="s">
        <v>38</v>
      </c>
      <c r="J32" s="4"/>
      <c r="K32" s="4"/>
      <c r="L32" s="4"/>
      <c r="M32" s="4"/>
      <c r="N32" s="4"/>
      <c r="O32" s="4"/>
      <c r="P32" s="4"/>
      <c r="Q32" s="7"/>
      <c r="R32" s="8"/>
      <c r="S32" s="8"/>
      <c r="T32" s="8"/>
      <c r="U32" s="8"/>
      <c r="V32" s="8"/>
      <c r="W32" s="8"/>
      <c r="X32" s="8"/>
      <c r="Y32" s="8"/>
      <c r="Z32" s="8"/>
    </row>
    <row r="33" spans="1:26" ht="17.25" customHeight="1" x14ac:dyDescent="0.25">
      <c r="A33" s="32">
        <v>40767</v>
      </c>
      <c r="B33" s="26" t="s">
        <v>10</v>
      </c>
      <c r="C33" s="27">
        <v>0.33333333333333331</v>
      </c>
      <c r="D33" s="12">
        <v>138</v>
      </c>
      <c r="E33" s="13">
        <v>9.5</v>
      </c>
      <c r="F33" s="15">
        <v>82000</v>
      </c>
      <c r="G33" s="15">
        <f>3*10^8</f>
        <v>300000000</v>
      </c>
      <c r="H33" s="16">
        <v>-1</v>
      </c>
      <c r="I33" s="24" t="s">
        <v>39</v>
      </c>
      <c r="J33" s="4"/>
      <c r="K33" s="4"/>
      <c r="L33" s="4"/>
      <c r="M33" s="4"/>
      <c r="N33" s="4"/>
      <c r="O33" s="4"/>
      <c r="P33" s="4"/>
      <c r="Q33" s="7"/>
      <c r="R33" s="8"/>
      <c r="S33" s="8"/>
      <c r="T33" s="8"/>
      <c r="U33" s="8"/>
      <c r="V33" s="8"/>
      <c r="W33" s="8"/>
      <c r="X33" s="8"/>
      <c r="Y33" s="8"/>
      <c r="Z33" s="8"/>
    </row>
    <row r="34" spans="1:26" ht="17.25" customHeight="1" x14ac:dyDescent="0.25">
      <c r="A34" s="32">
        <v>40775</v>
      </c>
      <c r="B34" s="26" t="s">
        <v>10</v>
      </c>
      <c r="C34" s="27">
        <v>0.28125</v>
      </c>
      <c r="D34" s="12">
        <v>65</v>
      </c>
      <c r="E34" s="13">
        <v>11.2</v>
      </c>
      <c r="F34" s="15">
        <v>1220000</v>
      </c>
      <c r="G34" s="15">
        <f>1.53*10^9</f>
        <v>1530000000</v>
      </c>
      <c r="H34" s="16">
        <v>-1</v>
      </c>
      <c r="I34" s="17" t="s">
        <v>40</v>
      </c>
      <c r="J34" s="4"/>
      <c r="K34" s="4"/>
      <c r="L34" s="4"/>
      <c r="M34" s="4"/>
      <c r="N34" s="4"/>
      <c r="O34" s="4"/>
      <c r="P34" s="4"/>
      <c r="Q34" s="7"/>
      <c r="R34" s="8"/>
      <c r="S34" s="8"/>
      <c r="T34" s="8"/>
      <c r="U34" s="8"/>
      <c r="V34" s="8"/>
      <c r="W34" s="8"/>
      <c r="X34" s="8"/>
      <c r="Y34" s="8"/>
      <c r="Z34" s="8"/>
    </row>
    <row r="35" spans="1:26" ht="17.25" customHeight="1" x14ac:dyDescent="0.25">
      <c r="A35" s="32">
        <v>40784</v>
      </c>
      <c r="B35" s="26" t="s">
        <v>10</v>
      </c>
      <c r="C35" s="27">
        <v>0.16319444444444445</v>
      </c>
      <c r="D35" s="12">
        <v>70</v>
      </c>
      <c r="E35" s="13">
        <v>9.6</v>
      </c>
      <c r="F35" s="15">
        <v>280000</v>
      </c>
      <c r="G35" s="15">
        <f>4.4*10^8</f>
        <v>440000000.00000006</v>
      </c>
      <c r="H35" s="16">
        <v>-1</v>
      </c>
      <c r="I35" s="17" t="s">
        <v>41</v>
      </c>
      <c r="J35" s="4"/>
      <c r="K35" s="4"/>
      <c r="L35" s="4"/>
      <c r="M35" s="4"/>
      <c r="N35" s="4"/>
      <c r="O35" s="4"/>
      <c r="P35" s="4"/>
      <c r="Q35" s="7"/>
      <c r="R35" s="8"/>
      <c r="S35" s="8"/>
      <c r="T35" s="8"/>
      <c r="U35" s="8"/>
      <c r="V35" s="8"/>
      <c r="W35" s="8"/>
      <c r="X35" s="8"/>
      <c r="Y35" s="8"/>
      <c r="Z35" s="8"/>
    </row>
    <row r="36" spans="1:26" ht="17.25" customHeight="1" x14ac:dyDescent="0.25">
      <c r="A36" s="32">
        <v>40794</v>
      </c>
      <c r="B36" s="26" t="s">
        <v>10</v>
      </c>
      <c r="C36" s="27">
        <v>0.28472222222222221</v>
      </c>
      <c r="D36" s="12">
        <v>88</v>
      </c>
      <c r="E36" s="13">
        <v>11</v>
      </c>
      <c r="F36" s="15">
        <v>150000</v>
      </c>
      <c r="G36" s="15">
        <f>4.8*10^8</f>
        <v>480000000</v>
      </c>
      <c r="H36" s="16">
        <v>-1</v>
      </c>
      <c r="I36" s="17" t="s">
        <v>42</v>
      </c>
      <c r="J36" s="4"/>
      <c r="K36" s="4"/>
      <c r="L36" s="4"/>
      <c r="M36" s="4"/>
      <c r="N36" s="4"/>
      <c r="O36" s="4"/>
      <c r="P36" s="4"/>
      <c r="Q36" s="7"/>
      <c r="R36" s="8"/>
      <c r="S36" s="8"/>
      <c r="T36" s="8"/>
      <c r="U36" s="8"/>
      <c r="V36" s="8"/>
      <c r="W36" s="8"/>
      <c r="X36" s="8"/>
      <c r="Y36" s="8"/>
      <c r="Z36" s="8"/>
    </row>
    <row r="37" spans="1:26" ht="17.25" customHeight="1" x14ac:dyDescent="0.25">
      <c r="A37" s="32">
        <v>40805</v>
      </c>
      <c r="B37" s="26" t="s">
        <v>10</v>
      </c>
      <c r="C37" s="27">
        <v>0.52777777777777779</v>
      </c>
      <c r="D37" s="12">
        <v>65</v>
      </c>
      <c r="E37" s="13">
        <v>5</v>
      </c>
      <c r="F37" s="15">
        <v>210000</v>
      </c>
      <c r="G37" s="15">
        <f>F37*D37*60</f>
        <v>819000000</v>
      </c>
      <c r="H37" s="16">
        <v>-1</v>
      </c>
      <c r="I37" s="17" t="s">
        <v>43</v>
      </c>
      <c r="J37" s="4"/>
      <c r="K37" s="4"/>
      <c r="L37" s="4"/>
      <c r="M37" s="4"/>
      <c r="N37" s="4"/>
      <c r="O37" s="4"/>
      <c r="P37" s="4"/>
      <c r="Q37" s="7"/>
      <c r="R37" s="8"/>
      <c r="S37" s="8"/>
      <c r="T37" s="8"/>
      <c r="U37" s="8"/>
      <c r="V37" s="8"/>
      <c r="W37" s="8"/>
      <c r="X37" s="8"/>
      <c r="Y37" s="8"/>
      <c r="Z37" s="8"/>
    </row>
    <row r="38" spans="1:26" ht="17.25" customHeight="1" x14ac:dyDescent="0.25">
      <c r="A38" s="32">
        <v>40814</v>
      </c>
      <c r="B38" s="26" t="s">
        <v>10</v>
      </c>
      <c r="C38" s="27">
        <v>0.79513888888888884</v>
      </c>
      <c r="D38" s="12">
        <v>53</v>
      </c>
      <c r="E38" s="23">
        <v>6</v>
      </c>
      <c r="F38" s="15">
        <v>1340000</v>
      </c>
      <c r="G38" s="15">
        <f>2.5*10^8</f>
        <v>250000000</v>
      </c>
      <c r="H38" s="16">
        <v>-1</v>
      </c>
      <c r="I38" s="17" t="s">
        <v>44</v>
      </c>
      <c r="J38" s="4"/>
      <c r="K38" s="4"/>
      <c r="L38" s="4"/>
      <c r="M38" s="4"/>
      <c r="N38" s="4"/>
      <c r="O38" s="4"/>
      <c r="P38" s="4"/>
      <c r="Q38" s="7"/>
      <c r="R38" s="8"/>
      <c r="S38" s="8"/>
      <c r="T38" s="8"/>
      <c r="U38" s="8"/>
      <c r="V38" s="8"/>
      <c r="W38" s="8"/>
      <c r="X38" s="8"/>
      <c r="Y38" s="8"/>
      <c r="Z38" s="8"/>
    </row>
    <row r="39" spans="1:26" ht="17.25" customHeight="1" x14ac:dyDescent="0.25">
      <c r="A39" s="32">
        <v>40824</v>
      </c>
      <c r="B39" s="26" t="s">
        <v>10</v>
      </c>
      <c r="C39" s="27">
        <v>0.54027777777777775</v>
      </c>
      <c r="D39" s="12">
        <v>162</v>
      </c>
      <c r="E39" s="23">
        <v>7.5</v>
      </c>
      <c r="F39" s="15">
        <v>191000</v>
      </c>
      <c r="G39" s="15">
        <f>F39*D39*60</f>
        <v>1856520000</v>
      </c>
      <c r="H39" s="16">
        <v>-1</v>
      </c>
      <c r="I39" s="17" t="s">
        <v>45</v>
      </c>
      <c r="J39" s="4"/>
      <c r="K39" s="4"/>
      <c r="L39" s="4"/>
      <c r="M39" s="4"/>
      <c r="N39" s="4"/>
      <c r="O39" s="4"/>
      <c r="P39" s="4"/>
      <c r="Q39" s="7"/>
      <c r="R39" s="8"/>
      <c r="S39" s="8"/>
      <c r="T39" s="8"/>
      <c r="U39" s="8"/>
      <c r="V39" s="8"/>
      <c r="W39" s="8"/>
      <c r="X39" s="8"/>
      <c r="Y39" s="8"/>
      <c r="Z39" s="8"/>
    </row>
    <row r="40" spans="1:26" ht="17.25" customHeight="1" x14ac:dyDescent="0.25">
      <c r="A40" s="32">
        <v>40839</v>
      </c>
      <c r="B40" s="34" t="s">
        <v>10</v>
      </c>
      <c r="C40" s="35">
        <v>0.77083333333333337</v>
      </c>
      <c r="D40" s="21">
        <v>106</v>
      </c>
      <c r="E40" s="23">
        <v>6</v>
      </c>
      <c r="F40" s="14">
        <f>((E40-3.3)/0.159)^3.534</f>
        <v>22217.853827220079</v>
      </c>
      <c r="G40" s="36">
        <f>2.93*10^8</f>
        <v>293000000</v>
      </c>
      <c r="H40" s="37">
        <v>-1</v>
      </c>
      <c r="I40" s="37" t="s">
        <v>46</v>
      </c>
      <c r="J40" s="4"/>
      <c r="K40" s="4"/>
      <c r="L40" s="4"/>
      <c r="M40" s="4"/>
      <c r="N40" s="4"/>
      <c r="O40" s="4"/>
      <c r="P40" s="4"/>
      <c r="Q40" s="7"/>
      <c r="R40" s="8"/>
      <c r="S40" s="8"/>
      <c r="T40" s="8"/>
      <c r="U40" s="8"/>
      <c r="V40" s="8"/>
      <c r="W40" s="8"/>
      <c r="X40" s="8"/>
      <c r="Y40" s="8"/>
      <c r="Z40" s="8"/>
    </row>
    <row r="41" spans="1:26" ht="17.25" customHeight="1" x14ac:dyDescent="0.25">
      <c r="A41" s="32">
        <v>40862</v>
      </c>
      <c r="B41" s="26" t="s">
        <v>10</v>
      </c>
      <c r="C41" s="27">
        <v>0.46875</v>
      </c>
      <c r="D41" s="12">
        <v>73</v>
      </c>
      <c r="E41" s="13">
        <v>11.1</v>
      </c>
      <c r="F41" s="15">
        <v>690000</v>
      </c>
      <c r="G41" s="15">
        <v>1910000000</v>
      </c>
      <c r="H41" s="16">
        <v>-1</v>
      </c>
      <c r="I41" s="17" t="s">
        <v>47</v>
      </c>
      <c r="J41" s="4"/>
      <c r="K41" s="4"/>
      <c r="L41" s="4"/>
      <c r="M41" s="4"/>
      <c r="N41" s="4"/>
      <c r="O41" s="4"/>
      <c r="P41" s="4"/>
      <c r="Q41" s="7"/>
      <c r="R41" s="8"/>
      <c r="S41" s="8"/>
      <c r="T41" s="8"/>
      <c r="U41" s="8"/>
      <c r="V41" s="8"/>
      <c r="W41" s="8"/>
      <c r="X41" s="8"/>
      <c r="Y41" s="8"/>
      <c r="Z41" s="8"/>
    </row>
    <row r="42" spans="1:26" ht="17.25" customHeight="1" x14ac:dyDescent="0.25">
      <c r="A42" s="32">
        <v>40913</v>
      </c>
      <c r="B42" s="38" t="s">
        <v>10</v>
      </c>
      <c r="C42" s="27">
        <v>0.22222222222222221</v>
      </c>
      <c r="D42" s="12">
        <v>95</v>
      </c>
      <c r="E42" s="13">
        <v>16.2</v>
      </c>
      <c r="F42" s="15">
        <v>1320000</v>
      </c>
      <c r="G42" s="36">
        <f>3.94*10^9</f>
        <v>3940000000</v>
      </c>
      <c r="H42" s="16">
        <v>-1</v>
      </c>
      <c r="I42" s="17" t="s">
        <v>48</v>
      </c>
      <c r="J42" s="4"/>
      <c r="K42" s="4"/>
      <c r="L42" s="4"/>
      <c r="M42" s="4"/>
      <c r="N42" s="4"/>
      <c r="O42" s="4"/>
      <c r="P42" s="4"/>
      <c r="Q42" s="7"/>
      <c r="R42" s="8"/>
      <c r="S42" s="8"/>
      <c r="T42" s="8"/>
      <c r="U42" s="8"/>
      <c r="V42" s="8"/>
      <c r="W42" s="8"/>
      <c r="X42" s="8"/>
      <c r="Y42" s="8"/>
      <c r="Z42" s="8"/>
    </row>
    <row r="43" spans="1:26" ht="17.25" customHeight="1" x14ac:dyDescent="0.25">
      <c r="A43" s="32">
        <v>40948</v>
      </c>
      <c r="B43" s="38" t="s">
        <v>10</v>
      </c>
      <c r="C43" s="27">
        <v>0.99305555555555547</v>
      </c>
      <c r="D43" s="12">
        <v>349</v>
      </c>
      <c r="E43" s="13">
        <v>9</v>
      </c>
      <c r="F43" s="15">
        <v>30000</v>
      </c>
      <c r="G43" s="36">
        <f>4.67*10^8</f>
        <v>467000000</v>
      </c>
      <c r="H43" s="16">
        <v>-1</v>
      </c>
      <c r="I43" s="17" t="s">
        <v>49</v>
      </c>
      <c r="J43" s="4"/>
      <c r="K43" s="4"/>
      <c r="L43" s="4"/>
      <c r="M43" s="4"/>
      <c r="N43" s="4"/>
      <c r="O43" s="4"/>
      <c r="P43" s="4"/>
      <c r="Q43" s="7"/>
      <c r="R43" s="8"/>
      <c r="S43" s="8"/>
      <c r="T43" s="8"/>
      <c r="U43" s="8"/>
      <c r="V43" s="8"/>
      <c r="W43" s="8"/>
      <c r="X43" s="8"/>
      <c r="Y43" s="8"/>
      <c r="Z43" s="8"/>
    </row>
    <row r="44" spans="1:26" ht="17.25" customHeight="1" x14ac:dyDescent="0.25">
      <c r="A44" s="29">
        <v>40972</v>
      </c>
      <c r="B44" s="38" t="s">
        <v>10</v>
      </c>
      <c r="C44" s="27">
        <v>0.25</v>
      </c>
      <c r="D44" s="12">
        <v>211</v>
      </c>
      <c r="E44" s="13">
        <v>9.5</v>
      </c>
      <c r="F44" s="14">
        <f>((E44-3.3)/0.159)^3.534</f>
        <v>419348.20978710236</v>
      </c>
      <c r="G44" s="15">
        <f>7.3*10^8</f>
        <v>730000000</v>
      </c>
      <c r="H44" s="16">
        <v>-1</v>
      </c>
      <c r="I44" s="17" t="s">
        <v>50</v>
      </c>
      <c r="J44" s="4"/>
      <c r="K44" s="4"/>
      <c r="L44" s="4"/>
      <c r="M44" s="4"/>
      <c r="N44" s="4"/>
      <c r="O44" s="4"/>
      <c r="P44" s="4"/>
      <c r="Q44" s="7"/>
      <c r="R44" s="8"/>
      <c r="S44" s="8"/>
      <c r="T44" s="8"/>
      <c r="U44" s="8"/>
      <c r="V44" s="8"/>
      <c r="W44" s="8"/>
      <c r="X44" s="8"/>
      <c r="Y44" s="8"/>
      <c r="Z44" s="8"/>
    </row>
    <row r="45" spans="1:26" ht="17.25" customHeight="1" x14ac:dyDescent="0.25">
      <c r="A45" s="29">
        <v>40986</v>
      </c>
      <c r="B45" s="38" t="s">
        <v>10</v>
      </c>
      <c r="C45" s="27">
        <v>0.3125</v>
      </c>
      <c r="D45" s="12">
        <v>153</v>
      </c>
      <c r="E45" s="13">
        <v>11</v>
      </c>
      <c r="F45" s="15">
        <v>85000</v>
      </c>
      <c r="G45" s="36">
        <f>3.22*10^8</f>
        <v>322000000</v>
      </c>
      <c r="H45" s="16">
        <v>-1</v>
      </c>
      <c r="I45" s="17" t="s">
        <v>51</v>
      </c>
      <c r="J45" s="4"/>
      <c r="K45" s="4"/>
      <c r="L45" s="4"/>
      <c r="M45" s="4"/>
      <c r="N45" s="4"/>
      <c r="O45" s="4"/>
      <c r="P45" s="4"/>
      <c r="Q45" s="7"/>
      <c r="R45" s="8"/>
      <c r="S45" s="8"/>
      <c r="T45" s="8"/>
      <c r="U45" s="8"/>
      <c r="V45" s="8"/>
      <c r="W45" s="8"/>
      <c r="X45" s="8"/>
      <c r="Y45" s="8"/>
      <c r="Z45" s="8"/>
    </row>
    <row r="46" spans="1:26" ht="17.25" customHeight="1" x14ac:dyDescent="0.25">
      <c r="A46" s="29">
        <v>41000</v>
      </c>
      <c r="B46" s="38" t="s">
        <v>10</v>
      </c>
      <c r="C46" s="27">
        <v>7.2916666666666671E-2</v>
      </c>
      <c r="D46" s="12">
        <v>113</v>
      </c>
      <c r="E46" s="13">
        <v>10.8</v>
      </c>
      <c r="F46" s="14">
        <f>((E46-3.3)/0.159)^3.534</f>
        <v>821729.857795574</v>
      </c>
      <c r="G46" s="36">
        <f>5.5*10^8</f>
        <v>550000000</v>
      </c>
      <c r="H46" s="16">
        <v>-1</v>
      </c>
      <c r="I46" s="17" t="s">
        <v>52</v>
      </c>
      <c r="J46" s="4"/>
      <c r="K46" s="4"/>
      <c r="L46" s="4"/>
      <c r="M46" s="4"/>
      <c r="N46" s="4"/>
      <c r="O46" s="4"/>
      <c r="P46" s="4"/>
      <c r="Q46" s="7"/>
      <c r="R46" s="8"/>
      <c r="S46" s="8"/>
      <c r="T46" s="8"/>
      <c r="U46" s="8"/>
      <c r="V46" s="8"/>
      <c r="W46" s="8"/>
      <c r="X46" s="8"/>
      <c r="Y46" s="8"/>
      <c r="Z46" s="8"/>
    </row>
    <row r="47" spans="1:26" ht="17.25" customHeight="1" x14ac:dyDescent="0.25">
      <c r="A47" s="29">
        <v>41011</v>
      </c>
      <c r="B47" s="38" t="s">
        <v>10</v>
      </c>
      <c r="C47" s="27">
        <v>0.50694444444444442</v>
      </c>
      <c r="D47" s="12">
        <v>126</v>
      </c>
      <c r="E47" s="13">
        <v>7.5</v>
      </c>
      <c r="F47" s="15">
        <v>584000</v>
      </c>
      <c r="G47" s="15">
        <v>1250000000</v>
      </c>
      <c r="H47" s="16">
        <v>-1</v>
      </c>
      <c r="I47" s="17" t="s">
        <v>53</v>
      </c>
      <c r="J47" s="4"/>
      <c r="K47" s="4"/>
      <c r="L47" s="4"/>
      <c r="M47" s="4"/>
      <c r="N47" s="4"/>
      <c r="O47" s="4"/>
      <c r="P47" s="4"/>
      <c r="Q47" s="7"/>
      <c r="R47" s="8"/>
      <c r="S47" s="8"/>
      <c r="T47" s="8"/>
      <c r="U47" s="8"/>
      <c r="V47" s="8"/>
      <c r="W47" s="8"/>
      <c r="X47" s="8"/>
      <c r="Y47" s="8"/>
      <c r="Z47" s="8"/>
    </row>
    <row r="48" spans="1:26" ht="17.25" customHeight="1" x14ac:dyDescent="0.25">
      <c r="A48" s="29">
        <v>40915</v>
      </c>
      <c r="B48" s="38" t="s">
        <v>10</v>
      </c>
      <c r="C48" s="39">
        <v>0.59027777777777801</v>
      </c>
      <c r="D48" s="40">
        <v>90</v>
      </c>
      <c r="E48" s="41">
        <v>10.199999999999999</v>
      </c>
      <c r="F48" s="42">
        <v>1300000</v>
      </c>
      <c r="G48" s="42">
        <v>3200000000</v>
      </c>
      <c r="H48" s="16">
        <v>-1</v>
      </c>
      <c r="I48" s="24" t="s">
        <v>54</v>
      </c>
      <c r="J48" s="30"/>
      <c r="K48" s="30"/>
      <c r="L48" s="30"/>
      <c r="M48" s="30"/>
      <c r="N48" s="30"/>
      <c r="O48" s="30"/>
      <c r="P48" s="30"/>
      <c r="Q48" s="7"/>
      <c r="R48" s="8"/>
      <c r="S48" s="8"/>
      <c r="T48" s="8"/>
      <c r="U48" s="8"/>
      <c r="V48" s="8"/>
      <c r="W48" s="8"/>
      <c r="X48" s="8"/>
      <c r="Y48" s="8"/>
      <c r="Z48" s="8"/>
    </row>
    <row r="49" spans="1:26" ht="17.25" customHeight="1" x14ac:dyDescent="0.25">
      <c r="A49" s="29">
        <v>41023</v>
      </c>
      <c r="B49" s="38" t="s">
        <v>10</v>
      </c>
      <c r="C49" s="27">
        <v>0.97222222222222221</v>
      </c>
      <c r="D49" s="12">
        <v>180</v>
      </c>
      <c r="E49" s="13">
        <v>10.7</v>
      </c>
      <c r="F49" s="15">
        <v>760000</v>
      </c>
      <c r="G49" s="15">
        <v>1860000000</v>
      </c>
      <c r="H49" s="16">
        <v>-1</v>
      </c>
      <c r="I49" s="17" t="s">
        <v>55</v>
      </c>
      <c r="J49" s="4"/>
      <c r="K49" s="4"/>
      <c r="L49" s="4"/>
      <c r="M49" s="4"/>
      <c r="N49" s="4"/>
      <c r="O49" s="4"/>
      <c r="P49" s="4"/>
      <c r="Q49" s="7"/>
      <c r="R49" s="8"/>
      <c r="S49" s="8"/>
      <c r="T49" s="8"/>
      <c r="U49" s="8"/>
      <c r="V49" s="8"/>
      <c r="W49" s="8"/>
      <c r="X49" s="8"/>
      <c r="Y49" s="8"/>
      <c r="Z49" s="8"/>
    </row>
    <row r="50" spans="1:26" ht="17.25" customHeight="1" x14ac:dyDescent="0.25">
      <c r="A50" s="29">
        <v>41324</v>
      </c>
      <c r="B50" s="38" t="s">
        <v>10</v>
      </c>
      <c r="C50" s="39">
        <v>0.16666666666666699</v>
      </c>
      <c r="D50" s="40">
        <v>70</v>
      </c>
      <c r="E50" s="41">
        <v>8.1999999999999993</v>
      </c>
      <c r="F50" s="42">
        <v>300000</v>
      </c>
      <c r="G50" s="42">
        <v>370000000</v>
      </c>
      <c r="H50" s="16">
        <v>-1</v>
      </c>
      <c r="I50" s="24" t="s">
        <v>56</v>
      </c>
      <c r="J50" s="30"/>
      <c r="K50" s="30"/>
      <c r="L50" s="30"/>
      <c r="M50" s="30"/>
      <c r="N50" s="30"/>
      <c r="O50" s="30"/>
      <c r="P50" s="30"/>
      <c r="Q50" s="7"/>
      <c r="R50" s="8"/>
      <c r="S50" s="8"/>
      <c r="T50" s="8"/>
      <c r="U50" s="8"/>
      <c r="V50" s="8"/>
      <c r="W50" s="8"/>
      <c r="X50" s="8"/>
      <c r="Y50" s="8"/>
      <c r="Z50" s="8"/>
    </row>
    <row r="51" spans="1:26" ht="17.25" customHeight="1" x14ac:dyDescent="0.25">
      <c r="A51" s="29">
        <v>41325</v>
      </c>
      <c r="B51" s="38" t="s">
        <v>10</v>
      </c>
      <c r="C51" s="39">
        <v>0.54861111111111105</v>
      </c>
      <c r="D51" s="40">
        <v>60</v>
      </c>
      <c r="E51" s="41">
        <v>6.5</v>
      </c>
      <c r="F51" s="42">
        <v>190000</v>
      </c>
      <c r="G51" s="42">
        <v>150000000</v>
      </c>
      <c r="H51" s="16">
        <v>-1</v>
      </c>
      <c r="I51" s="24" t="s">
        <v>57</v>
      </c>
      <c r="J51" s="30"/>
      <c r="K51" s="30"/>
      <c r="L51" s="30"/>
      <c r="M51" s="30"/>
      <c r="N51" s="30"/>
      <c r="O51" s="30"/>
      <c r="P51" s="30"/>
      <c r="Q51" s="7"/>
      <c r="R51" s="8"/>
      <c r="S51" s="8"/>
      <c r="T51" s="8"/>
      <c r="U51" s="8"/>
      <c r="V51" s="8"/>
      <c r="W51" s="8"/>
      <c r="X51" s="8"/>
      <c r="Y51" s="8"/>
      <c r="Z51" s="8"/>
    </row>
    <row r="52" spans="1:26" ht="17.25" customHeight="1" x14ac:dyDescent="0.25">
      <c r="A52" s="29">
        <v>41326</v>
      </c>
      <c r="B52" s="38" t="s">
        <v>10</v>
      </c>
      <c r="C52" s="27">
        <v>0.16666666666666666</v>
      </c>
      <c r="D52" s="12">
        <v>35</v>
      </c>
      <c r="E52" s="33">
        <f>(F52^0.3)*0.159+3.3</f>
        <v>9.490220554871156</v>
      </c>
      <c r="F52" s="15">
        <v>200000</v>
      </c>
      <c r="G52" s="15">
        <v>358000000</v>
      </c>
      <c r="H52" s="16">
        <v>-1</v>
      </c>
      <c r="I52" s="17" t="s">
        <v>58</v>
      </c>
      <c r="J52" s="4"/>
      <c r="K52" s="4"/>
      <c r="L52" s="4"/>
      <c r="M52" s="4"/>
      <c r="N52" s="4"/>
      <c r="O52" s="4"/>
      <c r="P52" s="4"/>
      <c r="Q52" s="7"/>
      <c r="R52" s="8"/>
      <c r="S52" s="8"/>
      <c r="T52" s="8"/>
      <c r="U52" s="8"/>
      <c r="V52" s="8"/>
      <c r="W52" s="8"/>
      <c r="X52" s="8"/>
      <c r="Y52" s="8"/>
      <c r="Z52" s="8"/>
    </row>
    <row r="53" spans="1:26" ht="17.25" customHeight="1" x14ac:dyDescent="0.25">
      <c r="A53" s="29">
        <v>41328</v>
      </c>
      <c r="B53" s="38" t="s">
        <v>10</v>
      </c>
      <c r="C53" s="27">
        <v>0.76388888888888884</v>
      </c>
      <c r="D53" s="12">
        <v>56</v>
      </c>
      <c r="E53" s="13">
        <v>9.3000000000000007</v>
      </c>
      <c r="F53" s="15">
        <v>2530000</v>
      </c>
      <c r="G53" s="15">
        <v>4900000000</v>
      </c>
      <c r="H53" s="24">
        <v>-1.7</v>
      </c>
      <c r="I53" s="24" t="s">
        <v>59</v>
      </c>
      <c r="J53" s="4"/>
      <c r="K53" s="4"/>
      <c r="L53" s="4"/>
      <c r="M53" s="4"/>
      <c r="N53" s="4"/>
      <c r="O53" s="4"/>
      <c r="P53" s="4"/>
      <c r="Q53" s="7"/>
      <c r="R53" s="8"/>
      <c r="S53" s="8"/>
      <c r="T53" s="8"/>
      <c r="U53" s="8"/>
      <c r="V53" s="8"/>
      <c r="W53" s="8"/>
      <c r="X53" s="8"/>
      <c r="Y53" s="8"/>
      <c r="Z53" s="8"/>
    </row>
    <row r="54" spans="1:26" ht="17.25" customHeight="1" x14ac:dyDescent="0.25">
      <c r="A54" s="29">
        <v>41333</v>
      </c>
      <c r="B54" s="38" t="s">
        <v>10</v>
      </c>
      <c r="C54" s="39">
        <v>0.41666666666666702</v>
      </c>
      <c r="D54" s="40">
        <v>110</v>
      </c>
      <c r="E54" s="41">
        <v>10.1</v>
      </c>
      <c r="F54" s="42">
        <v>830000</v>
      </c>
      <c r="G54" s="42">
        <v>980000000</v>
      </c>
      <c r="H54" s="16">
        <v>-1</v>
      </c>
      <c r="I54" s="24" t="s">
        <v>60</v>
      </c>
      <c r="J54" s="30"/>
      <c r="K54" s="30"/>
      <c r="L54" s="30"/>
      <c r="M54" s="30"/>
      <c r="N54" s="30"/>
      <c r="O54" s="30"/>
      <c r="P54" s="30"/>
      <c r="Q54" s="7"/>
      <c r="R54" s="8"/>
      <c r="S54" s="8"/>
      <c r="T54" s="8"/>
      <c r="U54" s="8"/>
      <c r="V54" s="8"/>
      <c r="W54" s="8"/>
      <c r="X54" s="8"/>
      <c r="Y54" s="8"/>
      <c r="Z54" s="8"/>
    </row>
    <row r="55" spans="1:26" ht="17.25" customHeight="1" x14ac:dyDescent="0.25">
      <c r="A55" s="29">
        <v>41338</v>
      </c>
      <c r="B55" s="38" t="s">
        <v>10</v>
      </c>
      <c r="C55" s="27">
        <v>0.97083333333333333</v>
      </c>
      <c r="D55" s="12">
        <v>57</v>
      </c>
      <c r="E55" s="33">
        <f t="shared" ref="E55:E56" si="3">(F55^0.3)*0.159+3.3</f>
        <v>13.09712650029531</v>
      </c>
      <c r="F55" s="15">
        <v>924000</v>
      </c>
      <c r="G55" s="15">
        <v>2230000000</v>
      </c>
      <c r="H55" s="16">
        <v>-1</v>
      </c>
      <c r="I55" s="43" t="s">
        <v>61</v>
      </c>
      <c r="J55" s="4"/>
      <c r="K55" s="4"/>
      <c r="L55" s="4"/>
      <c r="M55" s="4"/>
      <c r="N55" s="4"/>
      <c r="O55" s="4"/>
      <c r="P55" s="4"/>
      <c r="Q55" s="7"/>
      <c r="R55" s="8"/>
      <c r="S55" s="8"/>
      <c r="T55" s="8"/>
      <c r="U55" s="8"/>
      <c r="V55" s="8"/>
      <c r="W55" s="8"/>
      <c r="X55" s="8"/>
      <c r="Y55" s="8"/>
      <c r="Z55" s="8"/>
    </row>
    <row r="56" spans="1:26" ht="17.25" customHeight="1" x14ac:dyDescent="0.25">
      <c r="A56" s="29">
        <v>41349</v>
      </c>
      <c r="B56" s="38" t="s">
        <v>10</v>
      </c>
      <c r="C56" s="27">
        <v>0.72222222222222221</v>
      </c>
      <c r="D56" s="12">
        <v>55</v>
      </c>
      <c r="E56" s="33">
        <f t="shared" si="3"/>
        <v>15.145731889442491</v>
      </c>
      <c r="F56" s="15">
        <v>1740000</v>
      </c>
      <c r="G56" s="15">
        <v>1630000000</v>
      </c>
      <c r="H56" s="16">
        <v>-1</v>
      </c>
      <c r="I56" s="43" t="s">
        <v>62</v>
      </c>
      <c r="J56" s="4"/>
      <c r="K56" s="4"/>
      <c r="L56" s="4"/>
      <c r="M56" s="4"/>
      <c r="N56" s="4"/>
      <c r="O56" s="4"/>
      <c r="P56" s="4"/>
      <c r="Q56" s="7"/>
      <c r="R56" s="8"/>
      <c r="S56" s="8"/>
      <c r="T56" s="8"/>
      <c r="U56" s="8"/>
      <c r="V56" s="8"/>
      <c r="W56" s="8"/>
      <c r="X56" s="8"/>
      <c r="Y56" s="8"/>
      <c r="Z56" s="8"/>
    </row>
    <row r="57" spans="1:26" ht="17.25" customHeight="1" x14ac:dyDescent="0.25">
      <c r="A57" s="32">
        <v>41367</v>
      </c>
      <c r="B57" s="38" t="s">
        <v>10</v>
      </c>
      <c r="C57" s="27">
        <v>0.47222222222222227</v>
      </c>
      <c r="D57" s="12">
        <v>145</v>
      </c>
      <c r="E57" s="13">
        <v>7.8</v>
      </c>
      <c r="F57" s="14">
        <f t="shared" ref="F57:F58" si="4">((E57-3.3)/0.159)^3.534</f>
        <v>135118.73987705915</v>
      </c>
      <c r="G57" s="15">
        <v>2510000000</v>
      </c>
      <c r="H57" s="16">
        <v>-1</v>
      </c>
      <c r="I57" s="17" t="s">
        <v>63</v>
      </c>
      <c r="J57" s="4"/>
      <c r="K57" s="4"/>
      <c r="L57" s="4"/>
      <c r="M57" s="4"/>
      <c r="N57" s="4"/>
      <c r="O57" s="4"/>
      <c r="P57" s="4"/>
      <c r="Q57" s="7"/>
      <c r="R57" s="8"/>
      <c r="S57" s="8"/>
      <c r="T57" s="8"/>
      <c r="U57" s="8"/>
      <c r="V57" s="8"/>
      <c r="W57" s="8"/>
      <c r="X57" s="8"/>
      <c r="Y57" s="8"/>
      <c r="Z57" s="8"/>
    </row>
    <row r="58" spans="1:26" ht="17.25" customHeight="1" x14ac:dyDescent="0.25">
      <c r="A58" s="32">
        <v>41376</v>
      </c>
      <c r="B58" s="38" t="s">
        <v>10</v>
      </c>
      <c r="C58" s="27">
        <v>0.42638888888888887</v>
      </c>
      <c r="D58" s="12">
        <v>111</v>
      </c>
      <c r="E58" s="13">
        <v>7.5</v>
      </c>
      <c r="F58" s="14">
        <f t="shared" si="4"/>
        <v>105882.83352520564</v>
      </c>
      <c r="G58" s="15">
        <v>181000000</v>
      </c>
      <c r="H58" s="16">
        <v>-1</v>
      </c>
      <c r="I58" s="17" t="s">
        <v>64</v>
      </c>
      <c r="J58" s="4"/>
      <c r="K58" s="4"/>
      <c r="L58" s="4"/>
      <c r="M58" s="4"/>
      <c r="N58" s="4"/>
      <c r="O58" s="4"/>
      <c r="P58" s="4"/>
      <c r="Q58" s="7"/>
      <c r="R58" s="8"/>
      <c r="S58" s="8"/>
      <c r="T58" s="8"/>
      <c r="U58" s="8"/>
      <c r="V58" s="8"/>
      <c r="W58" s="8"/>
      <c r="X58" s="8"/>
      <c r="Y58" s="8"/>
      <c r="Z58" s="8"/>
    </row>
    <row r="59" spans="1:26" ht="17.25" customHeight="1" x14ac:dyDescent="0.25">
      <c r="A59" s="32">
        <v>41382</v>
      </c>
      <c r="B59" s="38" t="s">
        <v>10</v>
      </c>
      <c r="C59" s="27">
        <v>0.4375</v>
      </c>
      <c r="D59" s="12">
        <v>75</v>
      </c>
      <c r="E59" s="13">
        <v>9</v>
      </c>
      <c r="F59" s="15">
        <v>87500</v>
      </c>
      <c r="G59" s="15">
        <v>398000000</v>
      </c>
      <c r="H59" s="16">
        <v>-1</v>
      </c>
      <c r="I59" s="17" t="s">
        <v>65</v>
      </c>
      <c r="J59" s="4"/>
      <c r="K59" s="4"/>
      <c r="L59" s="4"/>
      <c r="M59" s="4"/>
      <c r="N59" s="4"/>
      <c r="O59" s="4"/>
      <c r="P59" s="4"/>
      <c r="Q59" s="7"/>
      <c r="R59" s="8"/>
      <c r="S59" s="8"/>
      <c r="T59" s="8"/>
      <c r="U59" s="8"/>
      <c r="V59" s="8"/>
      <c r="W59" s="8"/>
      <c r="X59" s="8"/>
      <c r="Y59" s="8"/>
      <c r="Z59" s="8"/>
    </row>
    <row r="60" spans="1:26" ht="17.25" customHeight="1" x14ac:dyDescent="0.25">
      <c r="A60" s="32">
        <v>41384</v>
      </c>
      <c r="B60" s="38" t="s">
        <v>10</v>
      </c>
      <c r="C60" s="27">
        <v>0.62916666666666665</v>
      </c>
      <c r="D60" s="12">
        <v>89</v>
      </c>
      <c r="E60" s="13">
        <v>11.7</v>
      </c>
      <c r="F60" s="15">
        <v>656000</v>
      </c>
      <c r="G60" s="15">
        <v>2090000000</v>
      </c>
      <c r="H60" s="16">
        <v>-1</v>
      </c>
      <c r="I60" s="43" t="s">
        <v>66</v>
      </c>
      <c r="J60" s="4"/>
      <c r="K60" s="4"/>
      <c r="L60" s="4"/>
      <c r="M60" s="4"/>
      <c r="N60" s="4"/>
      <c r="O60" s="4"/>
      <c r="P60" s="4"/>
      <c r="Q60" s="7"/>
      <c r="R60" s="8"/>
      <c r="S60" s="8"/>
      <c r="T60" s="8"/>
      <c r="U60" s="8"/>
      <c r="V60" s="8"/>
      <c r="W60" s="8"/>
      <c r="X60" s="8"/>
      <c r="Y60" s="8"/>
      <c r="Z60" s="8"/>
    </row>
    <row r="61" spans="1:26" ht="17.25" customHeight="1" x14ac:dyDescent="0.25">
      <c r="A61" s="32">
        <v>41391</v>
      </c>
      <c r="B61" s="38" t="s">
        <v>10</v>
      </c>
      <c r="C61" s="27">
        <v>0.69166666666666676</v>
      </c>
      <c r="D61" s="12">
        <v>181</v>
      </c>
      <c r="E61" s="13">
        <v>8.5</v>
      </c>
      <c r="F61" s="14">
        <f t="shared" ref="F61:F62" si="5">((E61-3.3)/0.159)^3.534</f>
        <v>225225.92490699681</v>
      </c>
      <c r="G61" s="15">
        <v>751000000</v>
      </c>
      <c r="H61" s="16">
        <v>-1</v>
      </c>
      <c r="I61" s="17" t="s">
        <v>67</v>
      </c>
      <c r="J61" s="4"/>
      <c r="K61" s="4"/>
      <c r="L61" s="4"/>
      <c r="M61" s="4"/>
      <c r="N61" s="4"/>
      <c r="O61" s="4"/>
      <c r="P61" s="4"/>
      <c r="Q61" s="7"/>
      <c r="R61" s="8"/>
      <c r="S61" s="8"/>
      <c r="T61" s="8"/>
      <c r="U61" s="8"/>
      <c r="V61" s="8"/>
      <c r="W61" s="8"/>
      <c r="X61" s="8"/>
      <c r="Y61" s="8"/>
      <c r="Z61" s="8"/>
    </row>
    <row r="62" spans="1:26" ht="17.25" customHeight="1" x14ac:dyDescent="0.25">
      <c r="A62" s="32">
        <v>41573</v>
      </c>
      <c r="B62" s="38" t="s">
        <v>10</v>
      </c>
      <c r="C62" s="27">
        <v>0.26458333333333334</v>
      </c>
      <c r="D62" s="12">
        <v>220</v>
      </c>
      <c r="E62" s="13">
        <v>8</v>
      </c>
      <c r="F62" s="14">
        <f t="shared" si="5"/>
        <v>157563.78053906863</v>
      </c>
      <c r="G62" s="15">
        <f>916000000</f>
        <v>916000000</v>
      </c>
      <c r="H62" s="24">
        <v>-1</v>
      </c>
      <c r="I62" s="24" t="s">
        <v>68</v>
      </c>
      <c r="J62" s="4"/>
      <c r="K62" s="4"/>
      <c r="L62" s="4"/>
      <c r="M62" s="4"/>
      <c r="N62" s="4"/>
      <c r="O62" s="4"/>
      <c r="P62" s="4"/>
      <c r="Q62" s="7"/>
      <c r="R62" s="8"/>
      <c r="S62" s="8"/>
      <c r="T62" s="8"/>
      <c r="U62" s="8"/>
      <c r="V62" s="8"/>
      <c r="W62" s="8"/>
      <c r="X62" s="8"/>
      <c r="Y62" s="8"/>
      <c r="Z62" s="8"/>
    </row>
    <row r="63" spans="1:26" ht="17.25" customHeight="1" x14ac:dyDescent="0.25">
      <c r="A63" s="32">
        <v>41589</v>
      </c>
      <c r="B63" s="38" t="s">
        <v>10</v>
      </c>
      <c r="C63" s="27">
        <v>9.7222222222222224E-2</v>
      </c>
      <c r="D63" s="12">
        <v>490</v>
      </c>
      <c r="E63" s="33">
        <f>(F63^0.3)*0.159+3.3</f>
        <v>8.2512425952077084</v>
      </c>
      <c r="F63" s="15">
        <v>95000</v>
      </c>
      <c r="G63" s="15">
        <f>1520000000</f>
        <v>1520000000</v>
      </c>
      <c r="H63" s="16">
        <v>-1</v>
      </c>
      <c r="I63" s="43" t="s">
        <v>69</v>
      </c>
      <c r="J63" s="4"/>
      <c r="K63" s="4"/>
      <c r="L63" s="4"/>
      <c r="M63" s="4"/>
      <c r="N63" s="4"/>
      <c r="O63" s="4"/>
      <c r="P63" s="4"/>
      <c r="Q63" s="7"/>
      <c r="R63" s="8"/>
      <c r="S63" s="8"/>
      <c r="T63" s="8"/>
      <c r="U63" s="8"/>
      <c r="V63" s="8"/>
      <c r="W63" s="8"/>
      <c r="X63" s="8"/>
      <c r="Y63" s="8"/>
      <c r="Z63" s="8"/>
    </row>
    <row r="64" spans="1:26" ht="17.25" customHeight="1" x14ac:dyDescent="0.25">
      <c r="A64" s="29">
        <v>41595</v>
      </c>
      <c r="B64" s="38" t="s">
        <v>10</v>
      </c>
      <c r="C64" s="27">
        <v>0.94513888888888886</v>
      </c>
      <c r="D64" s="12">
        <v>359</v>
      </c>
      <c r="E64" s="13">
        <v>10.5</v>
      </c>
      <c r="F64" s="15">
        <v>113000</v>
      </c>
      <c r="G64" s="15">
        <f>949000000</f>
        <v>949000000</v>
      </c>
      <c r="H64" s="16">
        <v>-1</v>
      </c>
      <c r="I64" s="43" t="s">
        <v>70</v>
      </c>
      <c r="J64" s="4"/>
      <c r="K64" s="4"/>
      <c r="L64" s="4"/>
      <c r="M64" s="4"/>
      <c r="N64" s="4"/>
      <c r="O64" s="4"/>
      <c r="P64" s="4"/>
      <c r="Q64" s="7"/>
      <c r="R64" s="8"/>
      <c r="S64" s="8"/>
      <c r="T64" s="8"/>
      <c r="U64" s="8"/>
      <c r="V64" s="8"/>
      <c r="W64" s="8"/>
      <c r="X64" s="8"/>
      <c r="Y64" s="8"/>
      <c r="Z64" s="8"/>
    </row>
    <row r="65" spans="1:26" ht="17.25" customHeight="1" x14ac:dyDescent="0.25">
      <c r="A65" s="29">
        <v>41601</v>
      </c>
      <c r="B65" s="38" t="s">
        <v>10</v>
      </c>
      <c r="C65" s="39">
        <v>0.39583333333333298</v>
      </c>
      <c r="D65" s="40">
        <v>70</v>
      </c>
      <c r="E65" s="44">
        <v>12.8</v>
      </c>
      <c r="F65" s="45">
        <v>2300000</v>
      </c>
      <c r="G65" s="42">
        <v>3900000000</v>
      </c>
      <c r="H65" s="16">
        <v>-1.7</v>
      </c>
      <c r="I65" s="24" t="s">
        <v>71</v>
      </c>
      <c r="J65" s="30"/>
      <c r="K65" s="30"/>
      <c r="L65" s="30"/>
      <c r="M65" s="30"/>
      <c r="N65" s="30"/>
      <c r="O65" s="30"/>
      <c r="P65" s="30"/>
      <c r="Q65" s="7"/>
      <c r="R65" s="8"/>
      <c r="S65" s="8"/>
      <c r="T65" s="8"/>
      <c r="U65" s="8"/>
      <c r="V65" s="8"/>
      <c r="W65" s="8"/>
      <c r="X65" s="8"/>
      <c r="Y65" s="8"/>
      <c r="Z65" s="8"/>
    </row>
    <row r="66" spans="1:26" ht="17.25" customHeight="1" x14ac:dyDescent="0.25">
      <c r="A66" s="29">
        <v>41606</v>
      </c>
      <c r="B66" s="38" t="s">
        <v>10</v>
      </c>
      <c r="C66" s="27">
        <v>0.84375</v>
      </c>
      <c r="D66" s="12">
        <v>144</v>
      </c>
      <c r="E66" s="33">
        <f t="shared" ref="E66:E68" si="6">(F66^0.3)*0.159+3.3</f>
        <v>12.696669215310951</v>
      </c>
      <c r="F66" s="15">
        <v>804000</v>
      </c>
      <c r="G66" s="36">
        <v>7490000000</v>
      </c>
      <c r="H66" s="16">
        <v>-1</v>
      </c>
      <c r="I66" s="43" t="s">
        <v>72</v>
      </c>
      <c r="J66" s="4"/>
      <c r="K66" s="4"/>
      <c r="L66" s="4"/>
      <c r="M66" s="4"/>
      <c r="N66" s="4"/>
      <c r="O66" s="4"/>
      <c r="P66" s="4"/>
      <c r="Q66" s="7"/>
      <c r="R66" s="8"/>
      <c r="S66" s="8"/>
      <c r="T66" s="8"/>
      <c r="U66" s="8"/>
      <c r="V66" s="8"/>
      <c r="W66" s="8"/>
      <c r="X66" s="8"/>
      <c r="Y66" s="8"/>
      <c r="Z66" s="8"/>
    </row>
    <row r="67" spans="1:26" ht="17.25" customHeight="1" x14ac:dyDescent="0.25">
      <c r="A67" s="29">
        <v>41610</v>
      </c>
      <c r="B67" s="32" t="s">
        <v>10</v>
      </c>
      <c r="C67" s="35">
        <v>0.79166666666666663</v>
      </c>
      <c r="D67" s="21">
        <v>200</v>
      </c>
      <c r="E67" s="46">
        <f t="shared" si="6"/>
        <v>12.484256539055419</v>
      </c>
      <c r="F67" s="36">
        <v>745000</v>
      </c>
      <c r="G67" s="36">
        <v>3420000000</v>
      </c>
      <c r="H67" s="16">
        <v>-1</v>
      </c>
      <c r="I67" s="43" t="s">
        <v>73</v>
      </c>
      <c r="J67" s="4"/>
      <c r="K67" s="4"/>
      <c r="L67" s="4"/>
      <c r="M67" s="4"/>
      <c r="N67" s="4"/>
      <c r="O67" s="4"/>
      <c r="P67" s="4"/>
      <c r="Q67" s="7"/>
      <c r="R67" s="8"/>
      <c r="S67" s="8"/>
      <c r="T67" s="8"/>
      <c r="U67" s="8"/>
      <c r="V67" s="8"/>
      <c r="W67" s="8"/>
      <c r="X67" s="8"/>
      <c r="Y67" s="8"/>
      <c r="Z67" s="8"/>
    </row>
    <row r="68" spans="1:26" ht="17.25" customHeight="1" x14ac:dyDescent="0.25">
      <c r="A68" s="29">
        <v>42001</v>
      </c>
      <c r="B68" s="38" t="s">
        <v>10</v>
      </c>
      <c r="C68" s="27">
        <v>0.71944444444444444</v>
      </c>
      <c r="D68" s="12">
        <v>86</v>
      </c>
      <c r="E68" s="46">
        <f t="shared" si="6"/>
        <v>6.6947379355459251</v>
      </c>
      <c r="F68" s="15">
        <v>27000</v>
      </c>
      <c r="G68" s="15">
        <f>170000000</f>
        <v>170000000</v>
      </c>
      <c r="H68" s="16">
        <v>-1</v>
      </c>
      <c r="I68" s="43" t="s">
        <v>74</v>
      </c>
      <c r="J68" s="4"/>
      <c r="K68" s="4"/>
      <c r="L68" s="4"/>
      <c r="M68" s="4"/>
      <c r="N68" s="4"/>
      <c r="O68" s="4"/>
      <c r="P68" s="4"/>
      <c r="Q68" s="7"/>
      <c r="R68" s="8"/>
      <c r="S68" s="8"/>
      <c r="T68" s="8"/>
      <c r="U68" s="8"/>
      <c r="V68" s="8"/>
      <c r="W68" s="8"/>
      <c r="X68" s="8"/>
      <c r="Y68" s="8"/>
      <c r="Z68" s="8"/>
    </row>
    <row r="69" spans="1:26" ht="17.25" customHeight="1" x14ac:dyDescent="0.25">
      <c r="A69" s="29">
        <v>42341</v>
      </c>
      <c r="B69" s="47" t="s">
        <v>17</v>
      </c>
      <c r="C69" s="39">
        <v>7.6388888888888895E-2</v>
      </c>
      <c r="D69" s="40">
        <v>120</v>
      </c>
      <c r="E69" s="41">
        <v>14.6</v>
      </c>
      <c r="F69" s="48">
        <v>4300000</v>
      </c>
      <c r="G69" s="42">
        <v>7300000000</v>
      </c>
      <c r="H69" s="16">
        <v>-1</v>
      </c>
      <c r="I69" s="24" t="s">
        <v>75</v>
      </c>
      <c r="J69" s="30"/>
      <c r="K69" s="30"/>
      <c r="L69" s="30"/>
      <c r="M69" s="30"/>
      <c r="N69" s="30"/>
      <c r="O69" s="30"/>
      <c r="P69" s="30"/>
      <c r="Q69" s="7"/>
      <c r="R69" s="8"/>
      <c r="S69" s="8"/>
      <c r="T69" s="8"/>
      <c r="U69" s="8"/>
      <c r="V69" s="8"/>
      <c r="W69" s="8"/>
      <c r="X69" s="8"/>
      <c r="Y69" s="8"/>
      <c r="Z69" s="8"/>
    </row>
    <row r="70" spans="1:26" ht="17.25" customHeight="1" x14ac:dyDescent="0.25">
      <c r="A70" s="29">
        <v>42342</v>
      </c>
      <c r="B70" s="47" t="s">
        <v>17</v>
      </c>
      <c r="C70" s="39">
        <v>0.36805555555555602</v>
      </c>
      <c r="D70" s="40">
        <v>100</v>
      </c>
      <c r="E70" s="41">
        <v>13.1</v>
      </c>
      <c r="F70" s="48">
        <v>1500000</v>
      </c>
      <c r="G70" s="42">
        <v>2000000000</v>
      </c>
      <c r="H70" s="16">
        <v>-1</v>
      </c>
      <c r="I70" s="24" t="s">
        <v>76</v>
      </c>
      <c r="J70" s="30"/>
      <c r="K70" s="30"/>
      <c r="L70" s="30"/>
      <c r="M70" s="30"/>
      <c r="N70" s="30"/>
      <c r="O70" s="30"/>
      <c r="P70" s="30"/>
      <c r="Q70" s="7"/>
      <c r="R70" s="8"/>
      <c r="S70" s="8"/>
      <c r="T70" s="8"/>
      <c r="U70" s="8"/>
      <c r="V70" s="8"/>
      <c r="W70" s="8"/>
      <c r="X70" s="8"/>
      <c r="Y70" s="8"/>
      <c r="Z70" s="8"/>
    </row>
    <row r="71" spans="1:26" ht="17.25" customHeight="1" x14ac:dyDescent="0.25">
      <c r="A71" s="29">
        <v>42342</v>
      </c>
      <c r="B71" s="47" t="s">
        <v>17</v>
      </c>
      <c r="C71" s="39">
        <v>0.84027777777777801</v>
      </c>
      <c r="D71" s="40">
        <v>90</v>
      </c>
      <c r="E71" s="41">
        <v>13.3</v>
      </c>
      <c r="F71" s="48">
        <v>1800000</v>
      </c>
      <c r="G71" s="42">
        <v>1300000000</v>
      </c>
      <c r="H71" s="49">
        <v>-1</v>
      </c>
      <c r="I71" s="24" t="s">
        <v>77</v>
      </c>
      <c r="J71" s="30"/>
      <c r="K71" s="30"/>
      <c r="L71" s="30"/>
      <c r="M71" s="30"/>
      <c r="N71" s="30"/>
      <c r="O71" s="30"/>
      <c r="P71" s="30"/>
      <c r="Q71" s="7"/>
      <c r="R71" s="8"/>
      <c r="S71" s="8"/>
      <c r="T71" s="8"/>
      <c r="U71" s="8"/>
      <c r="V71" s="8"/>
      <c r="W71" s="8"/>
      <c r="X71" s="8"/>
      <c r="Y71" s="8"/>
      <c r="Z71" s="8"/>
    </row>
    <row r="72" spans="1:26" ht="17.25" customHeight="1" x14ac:dyDescent="0.25">
      <c r="A72" s="29">
        <v>42343</v>
      </c>
      <c r="B72" s="47" t="s">
        <v>17</v>
      </c>
      <c r="C72" s="39">
        <v>0.59722222222222199</v>
      </c>
      <c r="D72" s="40">
        <v>130</v>
      </c>
      <c r="E72" s="41">
        <v>13.1</v>
      </c>
      <c r="F72" s="48">
        <v>800000</v>
      </c>
      <c r="G72" s="42">
        <v>1500000000</v>
      </c>
      <c r="H72" s="49">
        <v>-1</v>
      </c>
      <c r="I72" s="24" t="s">
        <v>78</v>
      </c>
      <c r="J72" s="30"/>
      <c r="K72" s="30"/>
      <c r="L72" s="30"/>
      <c r="M72" s="30"/>
      <c r="N72" s="30"/>
      <c r="O72" s="30"/>
      <c r="P72" s="30"/>
      <c r="Q72" s="7"/>
      <c r="R72" s="8"/>
      <c r="S72" s="8"/>
      <c r="T72" s="8"/>
      <c r="U72" s="8"/>
      <c r="V72" s="8"/>
      <c r="W72" s="8"/>
      <c r="X72" s="8"/>
      <c r="Y72" s="8"/>
      <c r="Z72" s="8"/>
    </row>
    <row r="73" spans="1:26" ht="17.25" customHeight="1" x14ac:dyDescent="0.25">
      <c r="A73" s="29">
        <v>42508</v>
      </c>
      <c r="B73" s="47" t="s">
        <v>17</v>
      </c>
      <c r="C73" s="50">
        <v>0.45833333333333331</v>
      </c>
      <c r="D73" s="51">
        <v>303</v>
      </c>
      <c r="E73" s="13">
        <v>6.5</v>
      </c>
      <c r="F73" s="14">
        <f t="shared" ref="F73:F75" si="7">((E73-3.3)/0.159)^3.534</f>
        <v>40500.705274567197</v>
      </c>
      <c r="G73" s="15">
        <v>60000000</v>
      </c>
      <c r="H73" s="37">
        <v>0.35</v>
      </c>
      <c r="I73" s="24" t="s">
        <v>79</v>
      </c>
      <c r="J73" s="4"/>
      <c r="K73" s="4"/>
      <c r="L73" s="4"/>
      <c r="M73" s="4"/>
      <c r="N73" s="4"/>
      <c r="O73" s="4"/>
      <c r="P73" s="4"/>
      <c r="Q73" s="7"/>
      <c r="R73" s="8"/>
      <c r="S73" s="8"/>
      <c r="T73" s="8"/>
      <c r="U73" s="8"/>
      <c r="V73" s="8"/>
      <c r="W73" s="8"/>
      <c r="X73" s="8"/>
      <c r="Y73" s="8"/>
      <c r="Z73" s="8"/>
    </row>
    <row r="74" spans="1:26" ht="17.25" customHeight="1" x14ac:dyDescent="0.25">
      <c r="A74" s="29">
        <v>42509</v>
      </c>
      <c r="B74" s="47" t="s">
        <v>17</v>
      </c>
      <c r="C74" s="50">
        <v>0.16319444444444445</v>
      </c>
      <c r="D74" s="51">
        <v>280</v>
      </c>
      <c r="E74" s="13">
        <v>4.3</v>
      </c>
      <c r="F74" s="14">
        <f t="shared" si="7"/>
        <v>664.14447276616727</v>
      </c>
      <c r="G74" s="14">
        <f>F74*D74*60</f>
        <v>11157627.14247161</v>
      </c>
      <c r="H74" s="37">
        <v>0.35</v>
      </c>
      <c r="I74" s="24" t="s">
        <v>80</v>
      </c>
      <c r="J74" s="4"/>
      <c r="K74" s="4"/>
      <c r="L74" s="4"/>
      <c r="M74" s="4"/>
      <c r="N74" s="4"/>
      <c r="O74" s="4"/>
      <c r="P74" s="4"/>
      <c r="Q74" s="7"/>
      <c r="R74" s="8"/>
      <c r="S74" s="8"/>
      <c r="T74" s="8"/>
      <c r="U74" s="8"/>
      <c r="V74" s="8"/>
      <c r="W74" s="8"/>
      <c r="X74" s="8"/>
      <c r="Y74" s="8"/>
      <c r="Z74" s="8"/>
    </row>
    <row r="75" spans="1:26" ht="17.25" customHeight="1" x14ac:dyDescent="0.25">
      <c r="A75" s="29">
        <v>42511</v>
      </c>
      <c r="B75" s="47" t="s">
        <v>17</v>
      </c>
      <c r="C75" s="50">
        <v>9.375E-2</v>
      </c>
      <c r="D75" s="51">
        <v>245</v>
      </c>
      <c r="E75" s="12">
        <v>6.3</v>
      </c>
      <c r="F75" s="14">
        <f t="shared" si="7"/>
        <v>32241.042555582062</v>
      </c>
      <c r="G75" s="15">
        <v>6500000</v>
      </c>
      <c r="H75" s="37">
        <v>0.64</v>
      </c>
      <c r="I75" s="24" t="s">
        <v>81</v>
      </c>
      <c r="J75" s="4"/>
      <c r="K75" s="4"/>
      <c r="L75" s="4"/>
      <c r="M75" s="4"/>
      <c r="N75" s="4"/>
      <c r="O75" s="4"/>
      <c r="P75" s="4"/>
      <c r="Q75" s="7"/>
      <c r="R75" s="8"/>
      <c r="S75" s="8"/>
      <c r="T75" s="8"/>
      <c r="U75" s="8"/>
      <c r="V75" s="8"/>
      <c r="W75" s="8"/>
      <c r="X75" s="8"/>
      <c r="Y75" s="8"/>
      <c r="Z75" s="8"/>
    </row>
    <row r="76" spans="1:26" ht="17.25" customHeight="1" x14ac:dyDescent="0.25">
      <c r="A76" s="29">
        <v>43458</v>
      </c>
      <c r="B76" s="47" t="s">
        <v>10</v>
      </c>
      <c r="C76" s="39">
        <v>0.45833333333333298</v>
      </c>
      <c r="D76" s="40">
        <v>70</v>
      </c>
      <c r="E76" s="40">
        <v>11</v>
      </c>
      <c r="F76" s="48">
        <v>590000</v>
      </c>
      <c r="G76" s="48">
        <v>610000000</v>
      </c>
      <c r="H76" s="49">
        <v>-1</v>
      </c>
      <c r="I76" s="24" t="s">
        <v>82</v>
      </c>
      <c r="J76" s="30"/>
      <c r="K76" s="30"/>
      <c r="L76" s="30"/>
      <c r="M76" s="30"/>
      <c r="N76" s="30"/>
      <c r="O76" s="30"/>
      <c r="P76" s="30"/>
      <c r="Q76" s="7"/>
      <c r="R76" s="8"/>
      <c r="S76" s="8"/>
      <c r="T76" s="8"/>
      <c r="U76" s="8"/>
      <c r="V76" s="8"/>
      <c r="W76" s="8"/>
      <c r="X76" s="8"/>
      <c r="Y76" s="8"/>
      <c r="Z76" s="8"/>
    </row>
    <row r="77" spans="1:26" ht="17.25" customHeight="1" x14ac:dyDescent="0.25">
      <c r="A77" s="32">
        <v>43940</v>
      </c>
      <c r="B77" s="38" t="s">
        <v>10</v>
      </c>
      <c r="C77" s="27">
        <v>0.28125</v>
      </c>
      <c r="D77" s="12">
        <v>195</v>
      </c>
      <c r="E77" s="12">
        <v>5</v>
      </c>
      <c r="F77" s="14">
        <f t="shared" ref="F77:F80" si="8">((E77-3.3)/0.159)^3.534</f>
        <v>4331.8065216462828</v>
      </c>
      <c r="G77" s="14">
        <f t="shared" ref="G77:G80" si="9">F77*D77*60</f>
        <v>50682136.303261504</v>
      </c>
      <c r="H77" s="16">
        <v>-1</v>
      </c>
      <c r="I77" s="17" t="s">
        <v>83</v>
      </c>
      <c r="J77" s="4"/>
      <c r="K77" s="4"/>
      <c r="L77" s="4"/>
      <c r="M77" s="4"/>
      <c r="N77" s="4"/>
      <c r="O77" s="4"/>
      <c r="P77" s="4"/>
      <c r="Q77" s="7"/>
      <c r="R77" s="8"/>
      <c r="S77" s="8"/>
      <c r="T77" s="8"/>
      <c r="U77" s="8"/>
      <c r="V77" s="8"/>
      <c r="W77" s="8"/>
      <c r="X77" s="8"/>
      <c r="Y77" s="8"/>
      <c r="Z77" s="8"/>
    </row>
    <row r="78" spans="1:26" ht="17.25" customHeight="1" x14ac:dyDescent="0.25">
      <c r="A78" s="32">
        <v>44178</v>
      </c>
      <c r="B78" s="38" t="s">
        <v>10</v>
      </c>
      <c r="C78" s="27">
        <v>0.92361111111111116</v>
      </c>
      <c r="D78" s="12">
        <v>115</v>
      </c>
      <c r="E78" s="12">
        <v>7</v>
      </c>
      <c r="F78" s="14">
        <f t="shared" si="8"/>
        <v>67653.061659419909</v>
      </c>
      <c r="G78" s="14">
        <f t="shared" si="9"/>
        <v>466806125.44999737</v>
      </c>
      <c r="H78" s="16">
        <v>-1</v>
      </c>
      <c r="I78" s="17" t="s">
        <v>84</v>
      </c>
      <c r="J78" s="4"/>
      <c r="K78" s="4"/>
      <c r="L78" s="4"/>
      <c r="M78" s="4"/>
      <c r="N78" s="4"/>
      <c r="O78" s="4"/>
      <c r="P78" s="4"/>
      <c r="Q78" s="7"/>
      <c r="R78" s="8"/>
      <c r="S78" s="8"/>
      <c r="T78" s="8"/>
      <c r="U78" s="8"/>
      <c r="V78" s="8"/>
      <c r="W78" s="8"/>
      <c r="X78" s="8"/>
      <c r="Y78" s="8"/>
      <c r="Z78" s="8"/>
    </row>
    <row r="79" spans="1:26" ht="17.25" customHeight="1" x14ac:dyDescent="0.25">
      <c r="A79" s="32">
        <v>44187</v>
      </c>
      <c r="B79" s="38" t="s">
        <v>10</v>
      </c>
      <c r="C79" s="27">
        <v>0.125</v>
      </c>
      <c r="D79" s="12">
        <v>145</v>
      </c>
      <c r="E79" s="12">
        <v>6.5</v>
      </c>
      <c r="F79" s="14">
        <f t="shared" si="8"/>
        <v>40500.705274567197</v>
      </c>
      <c r="G79" s="14">
        <f t="shared" si="9"/>
        <v>352356135.88873458</v>
      </c>
      <c r="H79" s="16">
        <v>-1</v>
      </c>
      <c r="I79" s="17" t="s">
        <v>85</v>
      </c>
      <c r="J79" s="4"/>
      <c r="K79" s="4"/>
      <c r="L79" s="4"/>
      <c r="M79" s="4"/>
      <c r="N79" s="4"/>
      <c r="O79" s="4"/>
      <c r="P79" s="4"/>
      <c r="Q79" s="7"/>
      <c r="R79" s="8"/>
      <c r="S79" s="8"/>
      <c r="T79" s="8"/>
      <c r="U79" s="8"/>
      <c r="V79" s="8"/>
      <c r="W79" s="8"/>
      <c r="X79" s="8"/>
      <c r="Y79" s="8"/>
      <c r="Z79" s="8"/>
    </row>
    <row r="80" spans="1:26" ht="17.25" customHeight="1" x14ac:dyDescent="0.25">
      <c r="A80" s="52">
        <v>44214</v>
      </c>
      <c r="B80" s="53" t="s">
        <v>10</v>
      </c>
      <c r="C80" s="54">
        <v>0.83333333333333304</v>
      </c>
      <c r="D80" s="51">
        <v>60</v>
      </c>
      <c r="E80" s="55">
        <v>6.2</v>
      </c>
      <c r="F80" s="14">
        <f t="shared" si="8"/>
        <v>28600.727965060734</v>
      </c>
      <c r="G80" s="14">
        <f t="shared" si="9"/>
        <v>102962620.67421864</v>
      </c>
      <c r="H80" s="16">
        <v>-1</v>
      </c>
      <c r="I80" s="17" t="s">
        <v>86</v>
      </c>
      <c r="J80" s="4"/>
      <c r="K80" s="4"/>
      <c r="L80" s="4"/>
      <c r="M80" s="4"/>
      <c r="N80" s="4"/>
      <c r="O80" s="4"/>
      <c r="P80" s="4"/>
      <c r="Q80" s="7"/>
      <c r="R80" s="8"/>
      <c r="S80" s="8"/>
      <c r="T80" s="8"/>
      <c r="U80" s="8"/>
      <c r="V80" s="8"/>
      <c r="W80" s="8"/>
      <c r="X80" s="8"/>
      <c r="Y80" s="8"/>
      <c r="Z80" s="8"/>
    </row>
    <row r="81" spans="1:26" ht="17.25" customHeight="1" x14ac:dyDescent="0.25">
      <c r="A81" s="52">
        <v>44243</v>
      </c>
      <c r="B81" s="53" t="s">
        <v>10</v>
      </c>
      <c r="C81" s="56">
        <v>0.66666666666666696</v>
      </c>
      <c r="D81" s="40">
        <v>110</v>
      </c>
      <c r="E81" s="41">
        <v>8.4</v>
      </c>
      <c r="F81" s="48">
        <v>450000</v>
      </c>
      <c r="G81" s="48">
        <v>250000000</v>
      </c>
      <c r="H81" s="16">
        <v>-1</v>
      </c>
      <c r="I81" s="24" t="s">
        <v>87</v>
      </c>
      <c r="J81" s="30"/>
      <c r="K81" s="30"/>
      <c r="L81" s="30"/>
      <c r="M81" s="30"/>
      <c r="N81" s="30"/>
      <c r="O81" s="30"/>
      <c r="P81" s="30"/>
      <c r="Q81" s="7"/>
      <c r="R81" s="8"/>
      <c r="S81" s="8"/>
      <c r="T81" s="8"/>
      <c r="U81" s="8"/>
      <c r="V81" s="8"/>
      <c r="W81" s="8"/>
      <c r="X81" s="8"/>
      <c r="Y81" s="8"/>
      <c r="Z81" s="8"/>
    </row>
    <row r="82" spans="1:26" ht="17.25" customHeight="1" x14ac:dyDescent="0.25">
      <c r="A82" s="52">
        <v>44245</v>
      </c>
      <c r="B82" s="53" t="s">
        <v>10</v>
      </c>
      <c r="C82" s="56">
        <v>0.98611111111111105</v>
      </c>
      <c r="D82" s="40">
        <v>100</v>
      </c>
      <c r="E82" s="40">
        <v>9.3000000000000007</v>
      </c>
      <c r="F82" s="48">
        <v>350000</v>
      </c>
      <c r="G82" s="48">
        <v>180000000</v>
      </c>
      <c r="H82" s="16">
        <v>-1</v>
      </c>
      <c r="I82" s="24" t="s">
        <v>88</v>
      </c>
      <c r="J82" s="30"/>
      <c r="K82" s="30"/>
      <c r="L82" s="30"/>
      <c r="M82" s="30"/>
      <c r="N82" s="30"/>
      <c r="O82" s="30"/>
      <c r="P82" s="30"/>
      <c r="Q82" s="7"/>
      <c r="R82" s="8"/>
      <c r="S82" s="8"/>
      <c r="T82" s="8"/>
      <c r="U82" s="8"/>
      <c r="V82" s="8"/>
      <c r="W82" s="8"/>
      <c r="X82" s="8"/>
      <c r="Y82" s="8"/>
      <c r="Z82" s="8"/>
    </row>
    <row r="83" spans="1:26" ht="17.25" customHeight="1" x14ac:dyDescent="0.25">
      <c r="A83" s="52">
        <v>44246</v>
      </c>
      <c r="B83" s="53" t="s">
        <v>10</v>
      </c>
      <c r="C83" s="56">
        <v>0.36111111111111099</v>
      </c>
      <c r="D83" s="40">
        <v>110</v>
      </c>
      <c r="E83" s="40">
        <v>10</v>
      </c>
      <c r="F83" s="48">
        <v>210000</v>
      </c>
      <c r="G83" s="48">
        <v>290000000</v>
      </c>
      <c r="H83" s="16">
        <v>-1</v>
      </c>
      <c r="I83" s="24" t="s">
        <v>89</v>
      </c>
      <c r="J83" s="30"/>
      <c r="K83" s="30"/>
      <c r="L83" s="30"/>
      <c r="M83" s="30"/>
      <c r="N83" s="30"/>
      <c r="O83" s="30"/>
      <c r="P83" s="30"/>
      <c r="Q83" s="7"/>
      <c r="R83" s="8"/>
      <c r="S83" s="8"/>
      <c r="T83" s="8"/>
      <c r="U83" s="8"/>
      <c r="V83" s="8"/>
      <c r="W83" s="8"/>
      <c r="X83" s="8"/>
      <c r="Y83" s="8"/>
      <c r="Z83" s="8"/>
    </row>
    <row r="84" spans="1:26" ht="17.25" customHeight="1" x14ac:dyDescent="0.25">
      <c r="A84" s="52">
        <v>44248</v>
      </c>
      <c r="B84" s="53" t="s">
        <v>10</v>
      </c>
      <c r="C84" s="54">
        <v>0.92500000000000004</v>
      </c>
      <c r="D84" s="51">
        <v>320</v>
      </c>
      <c r="E84" s="12">
        <v>11.4</v>
      </c>
      <c r="F84" s="14">
        <f>((E84-3.3)/0.159)^3.534</f>
        <v>1078570.7027773603</v>
      </c>
      <c r="G84" s="14">
        <f>F84*D84*60</f>
        <v>20708557493.325317</v>
      </c>
      <c r="H84" s="16">
        <v>-1</v>
      </c>
      <c r="I84" s="17" t="s">
        <v>90</v>
      </c>
      <c r="J84" s="4"/>
      <c r="K84" s="4"/>
      <c r="L84" s="4"/>
      <c r="M84" s="4"/>
      <c r="N84" s="4"/>
      <c r="O84" s="4"/>
      <c r="P84" s="4"/>
      <c r="Q84" s="7"/>
      <c r="R84" s="8"/>
      <c r="S84" s="8"/>
      <c r="T84" s="8"/>
      <c r="U84" s="8"/>
      <c r="V84" s="8"/>
      <c r="W84" s="8"/>
      <c r="X84" s="8"/>
      <c r="Y84" s="8"/>
      <c r="Z84" s="8"/>
    </row>
    <row r="85" spans="1:26" ht="17.25" customHeight="1" x14ac:dyDescent="0.25">
      <c r="A85" s="52">
        <v>44250</v>
      </c>
      <c r="B85" s="53" t="s">
        <v>10</v>
      </c>
      <c r="C85" s="56">
        <v>0.95138888888888895</v>
      </c>
      <c r="D85" s="40">
        <v>110</v>
      </c>
      <c r="E85" s="40">
        <v>13.1</v>
      </c>
      <c r="F85" s="48">
        <v>2500000</v>
      </c>
      <c r="G85" s="48">
        <v>2400000000</v>
      </c>
      <c r="H85" s="16">
        <v>-1</v>
      </c>
      <c r="I85" s="24" t="s">
        <v>91</v>
      </c>
      <c r="J85" s="30"/>
      <c r="K85" s="30"/>
      <c r="L85" s="30"/>
      <c r="M85" s="30"/>
      <c r="N85" s="30"/>
      <c r="O85" s="30"/>
      <c r="P85" s="30"/>
      <c r="Q85" s="7"/>
      <c r="R85" s="8"/>
      <c r="S85" s="8"/>
      <c r="T85" s="8"/>
      <c r="U85" s="8"/>
      <c r="V85" s="8"/>
      <c r="W85" s="8"/>
      <c r="X85" s="8"/>
      <c r="Y85" s="8"/>
      <c r="Z85" s="8"/>
    </row>
    <row r="86" spans="1:26" ht="17.25" customHeight="1" x14ac:dyDescent="0.25">
      <c r="A86" s="52">
        <v>44251</v>
      </c>
      <c r="B86" s="53" t="s">
        <v>10</v>
      </c>
      <c r="C86" s="56">
        <v>0.8125</v>
      </c>
      <c r="D86" s="40">
        <v>170</v>
      </c>
      <c r="E86" s="40">
        <v>11.5</v>
      </c>
      <c r="F86" s="48">
        <v>220000</v>
      </c>
      <c r="G86" s="48">
        <v>340000000</v>
      </c>
      <c r="H86" s="16">
        <v>-1</v>
      </c>
      <c r="I86" s="24" t="s">
        <v>92</v>
      </c>
      <c r="J86" s="30"/>
      <c r="K86" s="30"/>
      <c r="L86" s="30"/>
      <c r="M86" s="30"/>
      <c r="N86" s="30"/>
      <c r="O86" s="30"/>
      <c r="P86" s="30"/>
      <c r="Q86" s="7"/>
      <c r="R86" s="8"/>
      <c r="S86" s="8"/>
      <c r="T86" s="8"/>
      <c r="U86" s="8"/>
      <c r="V86" s="8"/>
      <c r="W86" s="8"/>
      <c r="X86" s="8"/>
      <c r="Y86" s="8"/>
      <c r="Z86" s="8"/>
    </row>
    <row r="87" spans="1:26" ht="17.25" customHeight="1" x14ac:dyDescent="0.25">
      <c r="A87" s="52">
        <v>44255</v>
      </c>
      <c r="B87" s="53" t="s">
        <v>10</v>
      </c>
      <c r="C87" s="56">
        <v>0.32638888888888901</v>
      </c>
      <c r="D87" s="40">
        <v>120</v>
      </c>
      <c r="E87" s="40">
        <v>11.9</v>
      </c>
      <c r="F87" s="48">
        <v>2700000</v>
      </c>
      <c r="G87" s="48">
        <v>2500000000</v>
      </c>
      <c r="H87" s="16">
        <v>-1</v>
      </c>
      <c r="I87" s="24" t="s">
        <v>93</v>
      </c>
      <c r="J87" s="30"/>
      <c r="K87" s="30"/>
      <c r="L87" s="30"/>
      <c r="M87" s="30"/>
      <c r="N87" s="30"/>
      <c r="O87" s="30"/>
      <c r="P87" s="30"/>
      <c r="Q87" s="7"/>
      <c r="R87" s="8"/>
      <c r="S87" s="8"/>
      <c r="T87" s="8"/>
      <c r="U87" s="8"/>
      <c r="V87" s="8"/>
      <c r="W87" s="8"/>
      <c r="X87" s="8"/>
      <c r="Y87" s="8"/>
      <c r="Z87" s="8"/>
    </row>
    <row r="88" spans="1:26" ht="17.25" customHeight="1" x14ac:dyDescent="0.25">
      <c r="A88" s="52">
        <v>44257</v>
      </c>
      <c r="B88" s="53" t="s">
        <v>10</v>
      </c>
      <c r="C88" s="54">
        <v>0.52777777777777801</v>
      </c>
      <c r="D88" s="51">
        <v>155</v>
      </c>
      <c r="E88" s="12">
        <v>10</v>
      </c>
      <c r="F88" s="14">
        <f>((E88-3.3)/0.159)^3.534</f>
        <v>551583.05437026068</v>
      </c>
      <c r="G88" s="14">
        <f>F88*D88*60</f>
        <v>5129722405.643425</v>
      </c>
      <c r="H88" s="16">
        <v>-1</v>
      </c>
      <c r="I88" s="17" t="s">
        <v>94</v>
      </c>
      <c r="J88" s="4"/>
      <c r="K88" s="4"/>
      <c r="L88" s="4"/>
      <c r="M88" s="4"/>
      <c r="N88" s="4"/>
      <c r="O88" s="4"/>
      <c r="P88" s="4"/>
      <c r="Q88" s="7"/>
      <c r="R88" s="8"/>
      <c r="S88" s="8"/>
      <c r="T88" s="8"/>
      <c r="U88" s="8"/>
      <c r="V88" s="8"/>
      <c r="W88" s="8"/>
      <c r="X88" s="8"/>
      <c r="Y88" s="8"/>
      <c r="Z88" s="8"/>
    </row>
    <row r="89" spans="1:26" ht="17.25" customHeight="1" x14ac:dyDescent="0.25">
      <c r="A89" s="52">
        <v>44259</v>
      </c>
      <c r="B89" s="53" t="s">
        <v>10</v>
      </c>
      <c r="C89" s="56">
        <v>0.31944444444444497</v>
      </c>
      <c r="D89" s="40">
        <v>140</v>
      </c>
      <c r="E89" s="40">
        <v>11.6</v>
      </c>
      <c r="F89" s="48">
        <v>610000</v>
      </c>
      <c r="G89" s="48">
        <v>580000000</v>
      </c>
      <c r="H89" s="16">
        <v>-1</v>
      </c>
      <c r="I89" s="24" t="s">
        <v>95</v>
      </c>
      <c r="J89" s="30"/>
      <c r="K89" s="30"/>
      <c r="L89" s="30"/>
      <c r="M89" s="30"/>
      <c r="N89" s="30"/>
      <c r="O89" s="30"/>
      <c r="P89" s="30"/>
      <c r="Q89" s="7"/>
      <c r="R89" s="8"/>
      <c r="S89" s="8"/>
      <c r="T89" s="8"/>
      <c r="U89" s="8"/>
      <c r="V89" s="8"/>
      <c r="W89" s="8"/>
      <c r="X89" s="8"/>
      <c r="Y89" s="8"/>
      <c r="Z89" s="8"/>
    </row>
    <row r="90" spans="1:26" ht="17.25" customHeight="1" x14ac:dyDescent="0.25">
      <c r="A90" s="52">
        <v>44262</v>
      </c>
      <c r="B90" s="53" t="s">
        <v>10</v>
      </c>
      <c r="C90" s="56">
        <v>0.26388888888888901</v>
      </c>
      <c r="D90" s="40">
        <v>90</v>
      </c>
      <c r="E90" s="40">
        <v>11.6</v>
      </c>
      <c r="F90" s="48">
        <v>1400000</v>
      </c>
      <c r="G90" s="48">
        <v>1100000000</v>
      </c>
      <c r="H90" s="16">
        <v>-1</v>
      </c>
      <c r="I90" s="24" t="s">
        <v>96</v>
      </c>
      <c r="J90" s="30"/>
      <c r="K90" s="30"/>
      <c r="L90" s="30"/>
      <c r="M90" s="30"/>
      <c r="N90" s="30"/>
      <c r="O90" s="30"/>
      <c r="P90" s="30"/>
      <c r="Q90" s="7"/>
      <c r="R90" s="8"/>
      <c r="S90" s="8"/>
      <c r="T90" s="8"/>
      <c r="U90" s="8"/>
      <c r="V90" s="8"/>
      <c r="W90" s="8"/>
      <c r="X90" s="8"/>
      <c r="Y90" s="8"/>
      <c r="Z90" s="8"/>
    </row>
    <row r="91" spans="1:26" ht="17.25" customHeight="1" x14ac:dyDescent="0.25">
      <c r="A91" s="52">
        <v>44264</v>
      </c>
      <c r="B91" s="53" t="s">
        <v>10</v>
      </c>
      <c r="C91" s="54">
        <v>0.35416666666666702</v>
      </c>
      <c r="D91" s="51">
        <v>510</v>
      </c>
      <c r="E91" s="55">
        <v>11</v>
      </c>
      <c r="F91" s="14">
        <f>((E91-3.3)/0.159)^3.534</f>
        <v>901821.91625847644</v>
      </c>
      <c r="G91" s="57">
        <f>F91*D91*60</f>
        <v>27595750637.509377</v>
      </c>
      <c r="H91" s="16">
        <v>-1</v>
      </c>
      <c r="I91" s="58" t="s">
        <v>97</v>
      </c>
      <c r="J91" s="4"/>
      <c r="K91" s="4"/>
      <c r="L91" s="4"/>
      <c r="M91" s="4"/>
      <c r="N91" s="4"/>
      <c r="O91" s="4"/>
      <c r="P91" s="4"/>
      <c r="Q91" s="7"/>
      <c r="R91" s="8"/>
      <c r="S91" s="8"/>
      <c r="T91" s="8"/>
      <c r="U91" s="8"/>
      <c r="V91" s="8"/>
      <c r="W91" s="8"/>
      <c r="X91" s="8"/>
      <c r="Y91" s="8"/>
      <c r="Z91" s="8"/>
    </row>
    <row r="92" spans="1:26" ht="17.25" customHeight="1" x14ac:dyDescent="0.25">
      <c r="A92" s="52">
        <v>44265</v>
      </c>
      <c r="B92" s="53" t="s">
        <v>10</v>
      </c>
      <c r="C92" s="56">
        <v>0</v>
      </c>
      <c r="D92" s="40">
        <v>200</v>
      </c>
      <c r="E92" s="40">
        <v>9.6</v>
      </c>
      <c r="F92" s="48">
        <v>370000</v>
      </c>
      <c r="G92" s="48">
        <v>470000000</v>
      </c>
      <c r="H92" s="16">
        <v>-1</v>
      </c>
      <c r="I92" s="24" t="s">
        <v>98</v>
      </c>
      <c r="J92" s="30"/>
      <c r="K92" s="30"/>
      <c r="L92" s="30"/>
      <c r="M92" s="30"/>
      <c r="N92" s="30"/>
      <c r="O92" s="30"/>
      <c r="P92" s="30"/>
      <c r="Q92" s="7"/>
      <c r="R92" s="8"/>
      <c r="S92" s="8"/>
      <c r="T92" s="8"/>
      <c r="U92" s="8"/>
      <c r="V92" s="8"/>
      <c r="W92" s="8"/>
      <c r="X92" s="8"/>
      <c r="Y92" s="8"/>
      <c r="Z92" s="8"/>
    </row>
    <row r="93" spans="1:26" ht="17.25" customHeight="1" x14ac:dyDescent="0.25">
      <c r="A93" s="52">
        <v>44267</v>
      </c>
      <c r="B93" s="53" t="s">
        <v>10</v>
      </c>
      <c r="C93" s="54">
        <v>0.27083333333333298</v>
      </c>
      <c r="D93" s="51">
        <v>240</v>
      </c>
      <c r="E93" s="12">
        <v>10.5</v>
      </c>
      <c r="F93" s="14">
        <f t="shared" ref="F93:F95" si="10">((E93-3.3)/0.159)^3.534</f>
        <v>711337.33748448722</v>
      </c>
      <c r="G93" s="14">
        <f t="shared" ref="G93:G95" si="11">F93*D93*60</f>
        <v>10243257659.776617</v>
      </c>
      <c r="H93" s="16">
        <v>-1</v>
      </c>
      <c r="I93" s="17" t="s">
        <v>99</v>
      </c>
      <c r="J93" s="4"/>
      <c r="K93" s="4"/>
      <c r="L93" s="4"/>
      <c r="M93" s="4"/>
      <c r="N93" s="4"/>
      <c r="O93" s="4"/>
      <c r="P93" s="4"/>
      <c r="Q93" s="7"/>
      <c r="R93" s="8"/>
      <c r="S93" s="8"/>
      <c r="T93" s="8"/>
      <c r="U93" s="8"/>
      <c r="V93" s="8"/>
      <c r="W93" s="8"/>
      <c r="X93" s="8"/>
      <c r="Y93" s="8"/>
      <c r="Z93" s="8"/>
    </row>
    <row r="94" spans="1:26" ht="17.25" customHeight="1" x14ac:dyDescent="0.25">
      <c r="A94" s="34">
        <v>44269</v>
      </c>
      <c r="B94" s="26" t="s">
        <v>10</v>
      </c>
      <c r="C94" s="59">
        <v>0.9375</v>
      </c>
      <c r="D94" s="12">
        <v>90</v>
      </c>
      <c r="E94" s="55">
        <v>6</v>
      </c>
      <c r="F94" s="14">
        <f t="shared" si="10"/>
        <v>22217.853827220079</v>
      </c>
      <c r="G94" s="57">
        <f t="shared" si="11"/>
        <v>119976410.66698842</v>
      </c>
      <c r="H94" s="16">
        <v>-1</v>
      </c>
      <c r="I94" s="58" t="s">
        <v>100</v>
      </c>
      <c r="J94" s="4"/>
      <c r="K94" s="4"/>
      <c r="L94" s="4"/>
      <c r="M94" s="4"/>
      <c r="N94" s="4"/>
      <c r="O94" s="4"/>
      <c r="P94" s="4"/>
      <c r="Q94" s="7"/>
      <c r="R94" s="8"/>
      <c r="S94" s="8"/>
      <c r="T94" s="8"/>
      <c r="U94" s="8"/>
      <c r="V94" s="8"/>
      <c r="W94" s="8"/>
      <c r="X94" s="8"/>
      <c r="Y94" s="8"/>
      <c r="Z94" s="8"/>
    </row>
    <row r="95" spans="1:26" ht="17.25" customHeight="1" x14ac:dyDescent="0.25">
      <c r="A95" s="52">
        <v>44270</v>
      </c>
      <c r="B95" s="53" t="s">
        <v>10</v>
      </c>
      <c r="C95" s="54">
        <v>0</v>
      </c>
      <c r="D95" s="51">
        <v>405</v>
      </c>
      <c r="E95" s="55">
        <v>9</v>
      </c>
      <c r="F95" s="14">
        <f t="shared" si="10"/>
        <v>311547.52293516276</v>
      </c>
      <c r="G95" s="57">
        <f t="shared" si="11"/>
        <v>7570604807.3244553</v>
      </c>
      <c r="H95" s="16">
        <v>-1</v>
      </c>
      <c r="I95" s="58" t="s">
        <v>101</v>
      </c>
      <c r="J95" s="4"/>
      <c r="K95" s="4"/>
      <c r="L95" s="4"/>
      <c r="M95" s="4"/>
      <c r="N95" s="4"/>
      <c r="O95" s="4"/>
      <c r="P95" s="4"/>
      <c r="Q95" s="7"/>
      <c r="R95" s="8"/>
      <c r="S95" s="8"/>
      <c r="T95" s="8"/>
      <c r="U95" s="8"/>
      <c r="V95" s="8"/>
      <c r="W95" s="8"/>
      <c r="X95" s="8"/>
      <c r="Y95" s="8"/>
      <c r="Z95" s="8"/>
    </row>
    <row r="96" spans="1:26" ht="17.25" customHeight="1" x14ac:dyDescent="0.25">
      <c r="A96" s="52">
        <v>44272</v>
      </c>
      <c r="B96" s="53" t="s">
        <v>10</v>
      </c>
      <c r="C96" s="56">
        <v>0.118055555555556</v>
      </c>
      <c r="D96" s="40">
        <v>140</v>
      </c>
      <c r="E96" s="40">
        <v>6.3</v>
      </c>
      <c r="F96" s="48">
        <v>130000</v>
      </c>
      <c r="G96" s="48">
        <v>220000000</v>
      </c>
      <c r="H96" s="16">
        <v>-1</v>
      </c>
      <c r="I96" s="24" t="s">
        <v>102</v>
      </c>
      <c r="J96" s="30"/>
      <c r="K96" s="30"/>
      <c r="L96" s="30"/>
      <c r="M96" s="30"/>
      <c r="N96" s="30"/>
      <c r="O96" s="30"/>
      <c r="P96" s="30"/>
      <c r="Q96" s="7"/>
      <c r="R96" s="8"/>
      <c r="S96" s="8"/>
      <c r="T96" s="8"/>
      <c r="U96" s="8"/>
      <c r="V96" s="8"/>
      <c r="W96" s="8"/>
      <c r="X96" s="8"/>
      <c r="Y96" s="8"/>
      <c r="Z96" s="8"/>
    </row>
    <row r="97" spans="1:26" ht="17.25" customHeight="1" x14ac:dyDescent="0.25">
      <c r="A97" s="52">
        <v>44274</v>
      </c>
      <c r="B97" s="53" t="s">
        <v>10</v>
      </c>
      <c r="C97" s="56">
        <v>0.36111111111111099</v>
      </c>
      <c r="D97" s="40">
        <v>100</v>
      </c>
      <c r="E97" s="40">
        <v>10.4</v>
      </c>
      <c r="F97" s="48">
        <v>8200000</v>
      </c>
      <c r="G97" s="48">
        <v>980000000</v>
      </c>
      <c r="H97" s="16">
        <v>-1</v>
      </c>
      <c r="I97" s="24" t="s">
        <v>103</v>
      </c>
      <c r="J97" s="30"/>
      <c r="K97" s="30"/>
      <c r="L97" s="30"/>
      <c r="M97" s="30"/>
      <c r="N97" s="30"/>
      <c r="O97" s="30"/>
      <c r="P97" s="30"/>
      <c r="Q97" s="7"/>
      <c r="R97" s="8"/>
      <c r="S97" s="8"/>
      <c r="T97" s="8"/>
      <c r="U97" s="8"/>
      <c r="V97" s="8"/>
      <c r="W97" s="8"/>
      <c r="X97" s="8"/>
      <c r="Y97" s="8"/>
      <c r="Z97" s="8"/>
    </row>
    <row r="98" spans="1:26" ht="17.25" customHeight="1" x14ac:dyDescent="0.25">
      <c r="A98" s="52">
        <v>44279</v>
      </c>
      <c r="B98" s="53" t="s">
        <v>10</v>
      </c>
      <c r="C98" s="56">
        <v>0.95833333333333304</v>
      </c>
      <c r="D98" s="40">
        <v>410</v>
      </c>
      <c r="E98" s="40">
        <v>6.9</v>
      </c>
      <c r="F98" s="42">
        <v>30000</v>
      </c>
      <c r="G98" s="42">
        <v>120000000</v>
      </c>
      <c r="H98" s="16">
        <v>-1</v>
      </c>
      <c r="I98" s="24" t="s">
        <v>104</v>
      </c>
      <c r="J98" s="30"/>
      <c r="K98" s="30"/>
      <c r="L98" s="30"/>
      <c r="M98" s="30"/>
      <c r="N98" s="30"/>
      <c r="O98" s="30"/>
      <c r="P98" s="30"/>
      <c r="Q98" s="7"/>
      <c r="R98" s="8"/>
      <c r="S98" s="8"/>
      <c r="T98" s="8"/>
      <c r="U98" s="8"/>
      <c r="V98" s="8"/>
      <c r="W98" s="8"/>
      <c r="X98" s="8"/>
      <c r="Y98" s="8"/>
      <c r="Z98" s="8"/>
    </row>
    <row r="99" spans="1:26" ht="17.25" customHeight="1" x14ac:dyDescent="0.25">
      <c r="A99" s="52">
        <v>44287</v>
      </c>
      <c r="B99" s="53" t="s">
        <v>10</v>
      </c>
      <c r="C99" s="54">
        <v>0.180555555555556</v>
      </c>
      <c r="D99" s="51">
        <v>230</v>
      </c>
      <c r="E99" s="12">
        <v>9</v>
      </c>
      <c r="F99" s="14">
        <f t="shared" ref="F99:F108" si="12">((E99-3.3)/0.159)^3.534</f>
        <v>311547.52293516276</v>
      </c>
      <c r="G99" s="14">
        <f t="shared" ref="G99:G108" si="13">F99*D99*60</f>
        <v>4299355816.5052462</v>
      </c>
      <c r="H99" s="16">
        <v>-1</v>
      </c>
      <c r="I99" s="17" t="s">
        <v>105</v>
      </c>
      <c r="J99" s="4"/>
      <c r="K99" s="4"/>
      <c r="L99" s="4"/>
      <c r="M99" s="4"/>
      <c r="N99" s="4"/>
      <c r="O99" s="4"/>
      <c r="P99" s="4"/>
      <c r="Q99" s="7"/>
      <c r="R99" s="8"/>
      <c r="S99" s="8"/>
      <c r="T99" s="8"/>
      <c r="U99" s="8"/>
      <c r="V99" s="8"/>
      <c r="W99" s="8"/>
      <c r="X99" s="8"/>
      <c r="Y99" s="8"/>
      <c r="Z99" s="8"/>
    </row>
    <row r="100" spans="1:26" ht="17.25" customHeight="1" x14ac:dyDescent="0.25">
      <c r="A100" s="52">
        <v>44335</v>
      </c>
      <c r="B100" s="26" t="s">
        <v>10</v>
      </c>
      <c r="C100" s="54">
        <v>0.125</v>
      </c>
      <c r="D100" s="51">
        <v>105</v>
      </c>
      <c r="E100" s="12">
        <v>5.7</v>
      </c>
      <c r="F100" s="14">
        <f t="shared" si="12"/>
        <v>14653.085741507124</v>
      </c>
      <c r="G100" s="14">
        <f t="shared" si="13"/>
        <v>92314440.171494886</v>
      </c>
      <c r="H100" s="16">
        <v>-1</v>
      </c>
      <c r="I100" s="58" t="s">
        <v>106</v>
      </c>
      <c r="J100" s="4"/>
      <c r="K100" s="4"/>
      <c r="L100" s="4"/>
      <c r="M100" s="4"/>
      <c r="N100" s="4"/>
      <c r="O100" s="4"/>
      <c r="P100" s="4"/>
      <c r="Q100" s="7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7.25" customHeight="1" x14ac:dyDescent="0.25">
      <c r="A101" s="52">
        <v>44340</v>
      </c>
      <c r="B101" s="26" t="s">
        <v>10</v>
      </c>
      <c r="C101" s="54">
        <v>0.85416666666666696</v>
      </c>
      <c r="D101" s="51">
        <v>145</v>
      </c>
      <c r="E101" s="12">
        <v>7.2</v>
      </c>
      <c r="F101" s="14">
        <f t="shared" si="12"/>
        <v>81486.3535461664</v>
      </c>
      <c r="G101" s="14">
        <f t="shared" si="13"/>
        <v>708931275.85164762</v>
      </c>
      <c r="H101" s="16">
        <v>-1</v>
      </c>
      <c r="I101" s="58" t="s">
        <v>107</v>
      </c>
      <c r="J101" s="4"/>
      <c r="K101" s="4"/>
      <c r="L101" s="4"/>
      <c r="M101" s="4"/>
      <c r="N101" s="4"/>
      <c r="O101" s="4"/>
      <c r="P101" s="4"/>
      <c r="Q101" s="7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7.25" customHeight="1" x14ac:dyDescent="0.25">
      <c r="A102" s="52">
        <v>44341</v>
      </c>
      <c r="B102" s="26" t="s">
        <v>10</v>
      </c>
      <c r="C102" s="54">
        <v>0.68055555555555602</v>
      </c>
      <c r="D102" s="51">
        <v>160</v>
      </c>
      <c r="E102" s="12">
        <v>4.3</v>
      </c>
      <c r="F102" s="14">
        <f t="shared" si="12"/>
        <v>664.14447276616727</v>
      </c>
      <c r="G102" s="14">
        <f t="shared" si="13"/>
        <v>6375786.9385552062</v>
      </c>
      <c r="H102" s="16">
        <v>-1</v>
      </c>
      <c r="I102" s="58" t="s">
        <v>108</v>
      </c>
      <c r="J102" s="4"/>
      <c r="K102" s="4"/>
      <c r="L102" s="4"/>
      <c r="M102" s="4"/>
      <c r="N102" s="4"/>
      <c r="O102" s="4"/>
      <c r="P102" s="4"/>
      <c r="Q102" s="7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7.25" customHeight="1" x14ac:dyDescent="0.25">
      <c r="A103" s="52">
        <v>44342</v>
      </c>
      <c r="B103" s="26" t="s">
        <v>10</v>
      </c>
      <c r="C103" s="54">
        <v>0.31944444444444497</v>
      </c>
      <c r="D103" s="51">
        <v>300</v>
      </c>
      <c r="E103" s="60">
        <v>7</v>
      </c>
      <c r="F103" s="14">
        <f t="shared" si="12"/>
        <v>67653.061659419909</v>
      </c>
      <c r="G103" s="14">
        <f t="shared" si="13"/>
        <v>1217755109.8695583</v>
      </c>
      <c r="H103" s="16">
        <v>-1</v>
      </c>
      <c r="I103" s="61" t="s">
        <v>109</v>
      </c>
      <c r="J103" s="4"/>
      <c r="K103" s="4"/>
      <c r="L103" s="4"/>
      <c r="M103" s="4"/>
      <c r="N103" s="4"/>
      <c r="O103" s="4"/>
      <c r="P103" s="4"/>
      <c r="Q103" s="7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7.25" customHeight="1" x14ac:dyDescent="0.25">
      <c r="A104" s="52">
        <v>44344</v>
      </c>
      <c r="B104" s="26" t="s">
        <v>10</v>
      </c>
      <c r="C104" s="54">
        <v>0.65277777777777801</v>
      </c>
      <c r="D104" s="51">
        <v>95</v>
      </c>
      <c r="E104" s="60">
        <v>6</v>
      </c>
      <c r="F104" s="14">
        <f t="shared" si="12"/>
        <v>22217.853827220079</v>
      </c>
      <c r="G104" s="14">
        <f t="shared" si="13"/>
        <v>126641766.81515445</v>
      </c>
      <c r="H104" s="16">
        <v>-1</v>
      </c>
      <c r="I104" s="61" t="s">
        <v>110</v>
      </c>
      <c r="J104" s="4"/>
      <c r="K104" s="4"/>
      <c r="L104" s="4"/>
      <c r="M104" s="4"/>
      <c r="N104" s="4"/>
      <c r="O104" s="4"/>
      <c r="P104" s="4"/>
      <c r="Q104" s="7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7.25" customHeight="1" x14ac:dyDescent="0.25">
      <c r="A105" s="52">
        <v>44346</v>
      </c>
      <c r="B105" s="26" t="s">
        <v>10</v>
      </c>
      <c r="C105" s="54">
        <v>0.125</v>
      </c>
      <c r="D105" s="51">
        <v>190</v>
      </c>
      <c r="E105" s="12">
        <v>6</v>
      </c>
      <c r="F105" s="14">
        <f t="shared" si="12"/>
        <v>22217.853827220079</v>
      </c>
      <c r="G105" s="14">
        <f t="shared" si="13"/>
        <v>253283533.6303089</v>
      </c>
      <c r="H105" s="16">
        <v>-1</v>
      </c>
      <c r="I105" s="58" t="s">
        <v>111</v>
      </c>
      <c r="J105" s="4"/>
      <c r="K105" s="4"/>
      <c r="L105" s="4"/>
      <c r="M105" s="4"/>
      <c r="N105" s="4"/>
      <c r="O105" s="4"/>
      <c r="P105" s="4"/>
      <c r="Q105" s="7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7.25" customHeight="1" x14ac:dyDescent="0.25">
      <c r="A106" s="52">
        <v>44349</v>
      </c>
      <c r="B106" s="26" t="s">
        <v>10</v>
      </c>
      <c r="C106" s="54">
        <v>0.33333333333333298</v>
      </c>
      <c r="D106" s="51">
        <v>180</v>
      </c>
      <c r="E106" s="12">
        <v>6.3</v>
      </c>
      <c r="F106" s="14">
        <f t="shared" si="12"/>
        <v>32241.042555582062</v>
      </c>
      <c r="G106" s="14">
        <f t="shared" si="13"/>
        <v>348203259.6002863</v>
      </c>
      <c r="H106" s="16">
        <v>-1</v>
      </c>
      <c r="I106" s="58" t="s">
        <v>112</v>
      </c>
      <c r="J106" s="4"/>
      <c r="K106" s="4"/>
      <c r="L106" s="4"/>
      <c r="M106" s="4"/>
      <c r="N106" s="4"/>
      <c r="O106" s="4"/>
      <c r="P106" s="4"/>
      <c r="Q106" s="7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7.25" customHeight="1" x14ac:dyDescent="0.25">
      <c r="A107" s="52">
        <v>44351</v>
      </c>
      <c r="B107" s="26" t="s">
        <v>10</v>
      </c>
      <c r="C107" s="54">
        <v>0.65625</v>
      </c>
      <c r="D107" s="51">
        <v>195</v>
      </c>
      <c r="E107" s="12">
        <v>7.1</v>
      </c>
      <c r="F107" s="14">
        <f t="shared" si="12"/>
        <v>74339.184588148666</v>
      </c>
      <c r="G107" s="14">
        <f t="shared" si="13"/>
        <v>869768459.68133938</v>
      </c>
      <c r="H107" s="16">
        <v>-1</v>
      </c>
      <c r="I107" s="58" t="s">
        <v>113</v>
      </c>
      <c r="J107" s="4"/>
      <c r="K107" s="4"/>
      <c r="L107" s="4"/>
      <c r="M107" s="4"/>
      <c r="N107" s="4"/>
      <c r="O107" s="4"/>
      <c r="P107" s="4"/>
      <c r="Q107" s="7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7.25" customHeight="1" x14ac:dyDescent="0.25">
      <c r="A108" s="52">
        <v>44359</v>
      </c>
      <c r="B108" s="26" t="s">
        <v>10</v>
      </c>
      <c r="C108" s="54">
        <v>0.51041666666666696</v>
      </c>
      <c r="D108" s="51">
        <v>585</v>
      </c>
      <c r="E108" s="12">
        <v>7.2</v>
      </c>
      <c r="F108" s="14">
        <f t="shared" si="12"/>
        <v>81486.3535461664</v>
      </c>
      <c r="G108" s="14">
        <f t="shared" si="13"/>
        <v>2860171009.4704404</v>
      </c>
      <c r="H108" s="16">
        <v>-1</v>
      </c>
      <c r="I108" s="58" t="s">
        <v>114</v>
      </c>
      <c r="J108" s="4"/>
      <c r="K108" s="4"/>
      <c r="L108" s="4"/>
      <c r="M108" s="4"/>
      <c r="N108" s="4"/>
      <c r="O108" s="4"/>
      <c r="P108" s="4"/>
      <c r="Q108" s="7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7.25" customHeight="1" x14ac:dyDescent="0.25">
      <c r="A109" s="52">
        <v>44361</v>
      </c>
      <c r="B109" s="26" t="s">
        <v>10</v>
      </c>
      <c r="C109" s="56">
        <v>0.90277777777777801</v>
      </c>
      <c r="D109" s="40">
        <v>50</v>
      </c>
      <c r="E109" s="40">
        <v>6.3</v>
      </c>
      <c r="F109" s="48">
        <v>8200</v>
      </c>
      <c r="G109" s="48">
        <v>5600000</v>
      </c>
      <c r="H109" s="16">
        <v>-1</v>
      </c>
      <c r="I109" s="24" t="s">
        <v>115</v>
      </c>
      <c r="J109" s="30"/>
      <c r="K109" s="30"/>
      <c r="L109" s="30"/>
      <c r="M109" s="30"/>
      <c r="N109" s="30"/>
      <c r="O109" s="30"/>
      <c r="P109" s="30"/>
      <c r="Q109" s="7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7.25" customHeight="1" x14ac:dyDescent="0.25">
      <c r="A110" s="52">
        <v>44363</v>
      </c>
      <c r="B110" s="26" t="s">
        <v>10</v>
      </c>
      <c r="C110" s="54">
        <v>0.47916666666666702</v>
      </c>
      <c r="D110" s="51">
        <v>80</v>
      </c>
      <c r="E110" s="60">
        <v>8</v>
      </c>
      <c r="F110" s="14">
        <f t="shared" ref="F110:F111" si="14">((E110-3.3)/0.159)^3.534</f>
        <v>157563.78053906863</v>
      </c>
      <c r="G110" s="14">
        <f t="shared" ref="G110:G111" si="15">F110*D110*60</f>
        <v>756306146.58752942</v>
      </c>
      <c r="H110" s="16">
        <v>-1</v>
      </c>
      <c r="I110" s="58" t="s">
        <v>116</v>
      </c>
      <c r="J110" s="4"/>
      <c r="K110" s="4"/>
      <c r="L110" s="4"/>
      <c r="M110" s="4"/>
      <c r="N110" s="4"/>
      <c r="O110" s="4"/>
      <c r="P110" s="4"/>
      <c r="Q110" s="7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7.25" customHeight="1" x14ac:dyDescent="0.25">
      <c r="A111" s="52">
        <v>44364</v>
      </c>
      <c r="B111" s="26" t="s">
        <v>10</v>
      </c>
      <c r="C111" s="54">
        <v>0.125</v>
      </c>
      <c r="D111" s="51">
        <v>50</v>
      </c>
      <c r="E111" s="12">
        <v>6</v>
      </c>
      <c r="F111" s="14">
        <f t="shared" si="14"/>
        <v>22217.853827220079</v>
      </c>
      <c r="G111" s="14">
        <f t="shared" si="15"/>
        <v>66653561.481660239</v>
      </c>
      <c r="H111" s="16">
        <v>-1</v>
      </c>
      <c r="I111" s="58" t="s">
        <v>117</v>
      </c>
      <c r="J111" s="4"/>
      <c r="K111" s="4"/>
      <c r="L111" s="4"/>
      <c r="M111" s="4"/>
      <c r="N111" s="4"/>
      <c r="O111" s="4"/>
      <c r="P111" s="4"/>
      <c r="Q111" s="7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7.25" customHeight="1" x14ac:dyDescent="0.25">
      <c r="A112" s="52">
        <v>44366</v>
      </c>
      <c r="B112" s="26" t="s">
        <v>10</v>
      </c>
      <c r="C112" s="56">
        <v>0.77777777777777801</v>
      </c>
      <c r="D112" s="40">
        <v>80</v>
      </c>
      <c r="E112" s="40">
        <v>8</v>
      </c>
      <c r="F112" s="48">
        <v>49000</v>
      </c>
      <c r="G112" s="48">
        <v>24000000</v>
      </c>
      <c r="H112" s="16">
        <v>-1</v>
      </c>
      <c r="I112" s="24" t="s">
        <v>118</v>
      </c>
      <c r="J112" s="30"/>
      <c r="K112" s="30"/>
      <c r="L112" s="30"/>
      <c r="M112" s="30"/>
      <c r="N112" s="30"/>
      <c r="O112" s="30"/>
      <c r="P112" s="30"/>
      <c r="Q112" s="7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7.25" customHeight="1" x14ac:dyDescent="0.25">
      <c r="A113" s="52">
        <v>44367</v>
      </c>
      <c r="B113" s="26" t="s">
        <v>10</v>
      </c>
      <c r="C113" s="56">
        <v>0.94444444444444497</v>
      </c>
      <c r="D113" s="40">
        <v>120</v>
      </c>
      <c r="E113" s="40">
        <v>10.9</v>
      </c>
      <c r="F113" s="48">
        <v>170000</v>
      </c>
      <c r="G113" s="48">
        <v>180000000</v>
      </c>
      <c r="H113" s="16">
        <v>-1</v>
      </c>
      <c r="I113" s="24" t="s">
        <v>119</v>
      </c>
      <c r="J113" s="30"/>
      <c r="K113" s="30"/>
      <c r="L113" s="30"/>
      <c r="M113" s="30"/>
      <c r="N113" s="30"/>
      <c r="O113" s="30"/>
      <c r="P113" s="30"/>
      <c r="Q113" s="7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7.25" customHeight="1" x14ac:dyDescent="0.25">
      <c r="A114" s="52">
        <v>44369</v>
      </c>
      <c r="B114" s="26" t="s">
        <v>10</v>
      </c>
      <c r="C114" s="54">
        <v>0.104166666666667</v>
      </c>
      <c r="D114" s="51">
        <v>90</v>
      </c>
      <c r="E114" s="13">
        <v>10.8</v>
      </c>
      <c r="F114" s="14">
        <f>((E114-3.3)/0.159)^3.534</f>
        <v>821729.857795574</v>
      </c>
      <c r="G114" s="14">
        <f>F114*D114*60</f>
        <v>4437341232.0960989</v>
      </c>
      <c r="H114" s="16">
        <v>-1</v>
      </c>
      <c r="I114" s="58" t="s">
        <v>120</v>
      </c>
      <c r="J114" s="4"/>
      <c r="K114" s="4"/>
      <c r="L114" s="4"/>
      <c r="M114" s="4"/>
      <c r="N114" s="4"/>
      <c r="O114" s="4"/>
      <c r="P114" s="4"/>
      <c r="Q114" s="7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7.25" customHeight="1" x14ac:dyDescent="0.25">
      <c r="A115" s="52">
        <v>44370</v>
      </c>
      <c r="B115" s="26" t="s">
        <v>10</v>
      </c>
      <c r="C115" s="56">
        <v>0.73611111111111105</v>
      </c>
      <c r="D115" s="40">
        <v>80</v>
      </c>
      <c r="E115" s="40">
        <v>11.5</v>
      </c>
      <c r="F115" s="48">
        <v>110000</v>
      </c>
      <c r="G115" s="48">
        <v>1200000000</v>
      </c>
      <c r="H115" s="16">
        <v>-1</v>
      </c>
      <c r="I115" s="24" t="s">
        <v>121</v>
      </c>
      <c r="J115" s="30"/>
      <c r="K115" s="30"/>
      <c r="L115" s="30"/>
      <c r="M115" s="30"/>
      <c r="N115" s="30"/>
      <c r="O115" s="30"/>
      <c r="P115" s="30"/>
      <c r="Q115" s="7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7.25" customHeight="1" x14ac:dyDescent="0.25">
      <c r="A116" s="52">
        <v>44371</v>
      </c>
      <c r="B116" s="26" t="s">
        <v>10</v>
      </c>
      <c r="C116" s="56">
        <v>0.375</v>
      </c>
      <c r="D116" s="40">
        <v>90</v>
      </c>
      <c r="E116" s="40">
        <v>12.2</v>
      </c>
      <c r="F116" s="48">
        <v>41000</v>
      </c>
      <c r="G116" s="48">
        <v>42000000</v>
      </c>
      <c r="H116" s="16">
        <v>-1</v>
      </c>
      <c r="I116" s="24" t="s">
        <v>122</v>
      </c>
      <c r="J116" s="30"/>
      <c r="K116" s="30"/>
      <c r="L116" s="30"/>
      <c r="M116" s="30"/>
      <c r="N116" s="30"/>
      <c r="O116" s="30"/>
      <c r="P116" s="30"/>
      <c r="Q116" s="7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7.25" customHeight="1" x14ac:dyDescent="0.25">
      <c r="A117" s="52">
        <v>44372</v>
      </c>
      <c r="B117" s="26" t="s">
        <v>10</v>
      </c>
      <c r="C117" s="59">
        <v>2.0833333333333332E-2</v>
      </c>
      <c r="D117" s="12">
        <v>90</v>
      </c>
      <c r="E117" s="12">
        <v>9</v>
      </c>
      <c r="F117" s="14">
        <f t="shared" ref="F117:F130" si="16">((E117-3.3)/0.159)^3.534</f>
        <v>311547.52293516276</v>
      </c>
      <c r="G117" s="14">
        <f t="shared" ref="G117:G121" si="17">F117*D117*60</f>
        <v>1682356623.849879</v>
      </c>
      <c r="H117" s="16">
        <v>-1</v>
      </c>
      <c r="I117" s="58" t="s">
        <v>123</v>
      </c>
      <c r="J117" s="30"/>
      <c r="K117" s="30"/>
      <c r="L117" s="30"/>
      <c r="M117" s="30"/>
      <c r="N117" s="30"/>
      <c r="O117" s="30"/>
      <c r="P117" s="30"/>
      <c r="Q117" s="7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7.25" customHeight="1" x14ac:dyDescent="0.25">
      <c r="A118" s="52">
        <v>44372</v>
      </c>
      <c r="B118" s="26" t="s">
        <v>10</v>
      </c>
      <c r="C118" s="54">
        <v>0.75</v>
      </c>
      <c r="D118" s="51">
        <v>70</v>
      </c>
      <c r="E118" s="12">
        <v>9.1999999999999993</v>
      </c>
      <c r="F118" s="14">
        <f t="shared" si="16"/>
        <v>351927.79771008884</v>
      </c>
      <c r="G118" s="14">
        <f t="shared" si="17"/>
        <v>1478096750.3823731</v>
      </c>
      <c r="H118" s="16">
        <v>-1</v>
      </c>
      <c r="I118" s="58" t="s">
        <v>124</v>
      </c>
      <c r="J118" s="4"/>
      <c r="K118" s="4"/>
      <c r="L118" s="4"/>
      <c r="M118" s="4"/>
      <c r="N118" s="4"/>
      <c r="O118" s="4"/>
      <c r="P118" s="4"/>
      <c r="Q118" s="7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7.25" customHeight="1" x14ac:dyDescent="0.25">
      <c r="A119" s="34">
        <v>44373</v>
      </c>
      <c r="B119" s="26" t="s">
        <v>10</v>
      </c>
      <c r="C119" s="59">
        <v>0.61111111111111105</v>
      </c>
      <c r="D119" s="12">
        <v>200</v>
      </c>
      <c r="E119" s="12">
        <v>11.4</v>
      </c>
      <c r="F119" s="14">
        <f t="shared" si="16"/>
        <v>1078570.7027773603</v>
      </c>
      <c r="G119" s="14">
        <f t="shared" si="17"/>
        <v>12942848433.328325</v>
      </c>
      <c r="H119" s="16">
        <v>-1</v>
      </c>
      <c r="I119" s="58" t="s">
        <v>125</v>
      </c>
      <c r="J119" s="4"/>
      <c r="K119" s="4"/>
      <c r="L119" s="4"/>
      <c r="M119" s="4"/>
      <c r="N119" s="4"/>
      <c r="O119" s="4"/>
      <c r="P119" s="4"/>
      <c r="Q119" s="7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7.25" customHeight="1" x14ac:dyDescent="0.25">
      <c r="A120" s="34">
        <v>44374</v>
      </c>
      <c r="B120" s="26" t="s">
        <v>10</v>
      </c>
      <c r="C120" s="59">
        <v>0.36458333333333298</v>
      </c>
      <c r="D120" s="12">
        <v>85</v>
      </c>
      <c r="E120" s="12">
        <v>10.1</v>
      </c>
      <c r="F120" s="14">
        <f t="shared" si="16"/>
        <v>581231.38916368713</v>
      </c>
      <c r="G120" s="14">
        <f t="shared" si="17"/>
        <v>2964280084.7348042</v>
      </c>
      <c r="H120" s="16">
        <v>-1</v>
      </c>
      <c r="I120" s="58" t="s">
        <v>126</v>
      </c>
      <c r="J120" s="4"/>
      <c r="K120" s="4"/>
      <c r="L120" s="4"/>
      <c r="M120" s="4"/>
      <c r="N120" s="4"/>
      <c r="O120" s="4"/>
      <c r="P120" s="4"/>
      <c r="Q120" s="7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7.25" customHeight="1" x14ac:dyDescent="0.25">
      <c r="A121" s="34">
        <v>44375</v>
      </c>
      <c r="B121" s="26" t="s">
        <v>10</v>
      </c>
      <c r="C121" s="59">
        <v>0.60069444444444398</v>
      </c>
      <c r="D121" s="12">
        <v>80</v>
      </c>
      <c r="E121" s="12">
        <v>11.5</v>
      </c>
      <c r="F121" s="14">
        <f t="shared" si="16"/>
        <v>1126369.0718252941</v>
      </c>
      <c r="G121" s="14">
        <f t="shared" si="17"/>
        <v>5406571544.7614117</v>
      </c>
      <c r="H121" s="16">
        <v>-1</v>
      </c>
      <c r="I121" s="58" t="s">
        <v>127</v>
      </c>
      <c r="J121" s="4"/>
      <c r="K121" s="4"/>
      <c r="L121" s="4"/>
      <c r="M121" s="4"/>
      <c r="N121" s="4"/>
      <c r="O121" s="4"/>
      <c r="P121" s="4"/>
      <c r="Q121" s="7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7.25" customHeight="1" x14ac:dyDescent="0.25">
      <c r="A122" s="34">
        <v>44379</v>
      </c>
      <c r="B122" s="26" t="s">
        <v>10</v>
      </c>
      <c r="C122" s="59">
        <v>0</v>
      </c>
      <c r="D122" s="12">
        <v>255</v>
      </c>
      <c r="E122" s="12">
        <v>5.8</v>
      </c>
      <c r="F122" s="14">
        <f t="shared" si="16"/>
        <v>16927.099743161685</v>
      </c>
      <c r="G122" s="14">
        <f t="shared" ref="G122:G125" si="18">F122*D95*60</f>
        <v>411328523.758829</v>
      </c>
      <c r="H122" s="16">
        <v>-1</v>
      </c>
      <c r="I122" s="58" t="s">
        <v>128</v>
      </c>
      <c r="J122" s="4"/>
      <c r="K122" s="4"/>
      <c r="L122" s="4"/>
      <c r="M122" s="4"/>
      <c r="N122" s="4"/>
      <c r="O122" s="4"/>
      <c r="P122" s="4"/>
      <c r="Q122" s="7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7.25" customHeight="1" x14ac:dyDescent="0.25">
      <c r="A123" s="34">
        <v>44381</v>
      </c>
      <c r="B123" s="26" t="s">
        <v>10</v>
      </c>
      <c r="C123" s="59">
        <v>0.625</v>
      </c>
      <c r="D123" s="12">
        <v>180</v>
      </c>
      <c r="E123" s="12">
        <v>6.8</v>
      </c>
      <c r="F123" s="14">
        <f t="shared" si="16"/>
        <v>55590.301742876843</v>
      </c>
      <c r="G123" s="14">
        <f t="shared" si="18"/>
        <v>466958534.64016551</v>
      </c>
      <c r="H123" s="16">
        <v>-1</v>
      </c>
      <c r="I123" s="58" t="s">
        <v>129</v>
      </c>
      <c r="J123" s="4"/>
      <c r="K123" s="4"/>
      <c r="L123" s="4"/>
      <c r="M123" s="4"/>
      <c r="N123" s="4"/>
      <c r="O123" s="4"/>
      <c r="P123" s="4"/>
      <c r="Q123" s="7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7.25" customHeight="1" x14ac:dyDescent="0.25">
      <c r="A124" s="34">
        <v>44383</v>
      </c>
      <c r="B124" s="26" t="s">
        <v>10</v>
      </c>
      <c r="C124" s="59">
        <v>0.91666666666666696</v>
      </c>
      <c r="D124" s="12">
        <v>105</v>
      </c>
      <c r="E124" s="12">
        <v>8.4</v>
      </c>
      <c r="F124" s="14">
        <f t="shared" si="16"/>
        <v>210288.52024507901</v>
      </c>
      <c r="G124" s="14">
        <f t="shared" si="18"/>
        <v>1261731121.4704742</v>
      </c>
      <c r="H124" s="16">
        <v>-1</v>
      </c>
      <c r="I124" s="58" t="s">
        <v>130</v>
      </c>
      <c r="J124" s="4"/>
      <c r="K124" s="4"/>
      <c r="L124" s="4"/>
      <c r="M124" s="4"/>
      <c r="N124" s="4"/>
      <c r="O124" s="4"/>
      <c r="P124" s="4"/>
      <c r="Q124" s="7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7.25" customHeight="1" x14ac:dyDescent="0.25">
      <c r="A125" s="34">
        <v>44385</v>
      </c>
      <c r="B125" s="26" t="s">
        <v>10</v>
      </c>
      <c r="C125" s="59">
        <v>0.83333333333333304</v>
      </c>
      <c r="D125" s="12">
        <v>240</v>
      </c>
      <c r="E125" s="12">
        <v>10.7</v>
      </c>
      <c r="F125" s="14">
        <f t="shared" si="16"/>
        <v>783659.60364017705</v>
      </c>
      <c r="G125" s="14">
        <f t="shared" si="18"/>
        <v>19278026249.548355</v>
      </c>
      <c r="H125" s="16">
        <v>-1</v>
      </c>
      <c r="I125" s="58" t="s">
        <v>131</v>
      </c>
      <c r="J125" s="4"/>
      <c r="K125" s="4"/>
      <c r="L125" s="4"/>
      <c r="M125" s="4"/>
      <c r="N125" s="4"/>
      <c r="O125" s="4"/>
      <c r="P125" s="4"/>
      <c r="Q125" s="7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7.25" customHeight="1" x14ac:dyDescent="0.25">
      <c r="A126" s="34">
        <v>44391</v>
      </c>
      <c r="B126" s="26" t="s">
        <v>10</v>
      </c>
      <c r="C126" s="59">
        <v>0.43194444444444402</v>
      </c>
      <c r="D126" s="12">
        <v>158</v>
      </c>
      <c r="E126" s="12">
        <v>10.4</v>
      </c>
      <c r="F126" s="14">
        <f t="shared" si="16"/>
        <v>677032.57816275698</v>
      </c>
      <c r="G126" s="14">
        <f t="shared" ref="G126:G128" si="19">F126*D100*60</f>
        <v>4265305242.4253693</v>
      </c>
      <c r="H126" s="16">
        <v>-1</v>
      </c>
      <c r="I126" s="58" t="s">
        <v>132</v>
      </c>
      <c r="J126" s="4"/>
      <c r="K126" s="4"/>
      <c r="L126" s="4"/>
      <c r="M126" s="4"/>
      <c r="N126" s="4"/>
      <c r="O126" s="4"/>
      <c r="P126" s="4"/>
      <c r="Q126" s="7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7.25" customHeight="1" x14ac:dyDescent="0.25">
      <c r="A127" s="34">
        <v>44397</v>
      </c>
      <c r="B127" s="26" t="s">
        <v>10</v>
      </c>
      <c r="C127" s="59">
        <v>0.13541666666666699</v>
      </c>
      <c r="D127" s="12">
        <v>320</v>
      </c>
      <c r="E127" s="12">
        <v>10.6</v>
      </c>
      <c r="F127" s="14">
        <f t="shared" si="16"/>
        <v>746870.92024530494</v>
      </c>
      <c r="G127" s="14">
        <f t="shared" si="19"/>
        <v>6497777006.1341524</v>
      </c>
      <c r="H127" s="16">
        <v>-1</v>
      </c>
      <c r="I127" s="58" t="s">
        <v>133</v>
      </c>
      <c r="J127" s="4"/>
      <c r="K127" s="4"/>
      <c r="L127" s="4"/>
      <c r="M127" s="4"/>
      <c r="N127" s="4"/>
      <c r="O127" s="4"/>
      <c r="P127" s="4"/>
      <c r="Q127" s="7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7.25" customHeight="1" x14ac:dyDescent="0.25">
      <c r="A128" s="34">
        <v>44408</v>
      </c>
      <c r="B128" s="26" t="s">
        <v>10</v>
      </c>
      <c r="C128" s="59">
        <v>0.71875</v>
      </c>
      <c r="D128" s="12">
        <v>345</v>
      </c>
      <c r="E128" s="12">
        <v>9.6</v>
      </c>
      <c r="F128" s="14">
        <f t="shared" si="16"/>
        <v>443743.56120383006</v>
      </c>
      <c r="G128" s="14">
        <f t="shared" si="19"/>
        <v>4259938187.5567684</v>
      </c>
      <c r="H128" s="16">
        <v>-1</v>
      </c>
      <c r="I128" s="58" t="s">
        <v>134</v>
      </c>
      <c r="J128" s="4"/>
      <c r="K128" s="4"/>
      <c r="L128" s="4"/>
      <c r="M128" s="4"/>
      <c r="N128" s="4"/>
      <c r="O128" s="4"/>
      <c r="P128" s="4"/>
      <c r="Q128" s="7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7.25" customHeight="1" x14ac:dyDescent="0.25">
      <c r="A129" s="34">
        <v>44417</v>
      </c>
      <c r="B129" s="26" t="s">
        <v>10</v>
      </c>
      <c r="C129" s="59">
        <v>0.125</v>
      </c>
      <c r="D129" s="12">
        <v>90</v>
      </c>
      <c r="E129" s="12">
        <v>9.4</v>
      </c>
      <c r="F129" s="14">
        <f t="shared" si="16"/>
        <v>395929.80824698857</v>
      </c>
      <c r="G129" s="14">
        <f>F129*D104*60</f>
        <v>2256799907.0078349</v>
      </c>
      <c r="H129" s="16">
        <v>-1</v>
      </c>
      <c r="I129" s="58" t="s">
        <v>135</v>
      </c>
      <c r="J129" s="4"/>
      <c r="K129" s="4"/>
      <c r="L129" s="4"/>
      <c r="M129" s="4"/>
      <c r="N129" s="4"/>
      <c r="O129" s="4"/>
      <c r="P129" s="4"/>
      <c r="Q129" s="7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7.25" customHeight="1" x14ac:dyDescent="0.25">
      <c r="A130" s="34">
        <v>44437</v>
      </c>
      <c r="B130" s="26" t="s">
        <v>10</v>
      </c>
      <c r="C130" s="59">
        <v>0.64236111111111105</v>
      </c>
      <c r="D130" s="12">
        <v>155</v>
      </c>
      <c r="E130" s="12">
        <v>8</v>
      </c>
      <c r="F130" s="14">
        <f t="shared" si="16"/>
        <v>157563.78053906863</v>
      </c>
      <c r="G130" s="14">
        <f>F130*D106*60</f>
        <v>1701688829.8219411</v>
      </c>
      <c r="H130" s="16">
        <v>-1</v>
      </c>
      <c r="I130" s="58" t="s">
        <v>136</v>
      </c>
      <c r="J130" s="4"/>
      <c r="K130" s="4"/>
      <c r="L130" s="4"/>
      <c r="M130" s="4"/>
      <c r="N130" s="4"/>
      <c r="O130" s="4"/>
      <c r="P130" s="4"/>
      <c r="Q130" s="7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7.25" customHeight="1" x14ac:dyDescent="0.25">
      <c r="A131" s="52">
        <v>44460</v>
      </c>
      <c r="B131" s="26" t="s">
        <v>10</v>
      </c>
      <c r="C131" s="56">
        <v>0.3125</v>
      </c>
      <c r="D131" s="40">
        <v>110</v>
      </c>
      <c r="E131" s="40">
        <v>10.9</v>
      </c>
      <c r="F131" s="48">
        <v>360000</v>
      </c>
      <c r="G131" s="48">
        <v>470000000</v>
      </c>
      <c r="H131" s="16">
        <v>-1</v>
      </c>
      <c r="I131" s="24" t="s">
        <v>137</v>
      </c>
      <c r="J131" s="30"/>
      <c r="K131" s="30"/>
      <c r="L131" s="30"/>
      <c r="M131" s="30"/>
      <c r="N131" s="30"/>
      <c r="O131" s="30"/>
      <c r="P131" s="30"/>
      <c r="Q131" s="7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7.25" customHeight="1" x14ac:dyDescent="0.25">
      <c r="A132" s="52">
        <v>44492</v>
      </c>
      <c r="B132" s="26" t="s">
        <v>10</v>
      </c>
      <c r="C132" s="56">
        <v>0.36111111111111099</v>
      </c>
      <c r="D132" s="40">
        <v>170</v>
      </c>
      <c r="E132" s="40">
        <v>12.3</v>
      </c>
      <c r="F132" s="48">
        <v>1700000</v>
      </c>
      <c r="G132" s="48">
        <v>2400000000</v>
      </c>
      <c r="H132" s="16">
        <v>-1</v>
      </c>
      <c r="I132" s="24" t="s">
        <v>138</v>
      </c>
      <c r="J132" s="30"/>
      <c r="K132" s="30"/>
      <c r="L132" s="30"/>
      <c r="M132" s="30"/>
      <c r="N132" s="30"/>
      <c r="O132" s="30"/>
      <c r="P132" s="30"/>
      <c r="Q132" s="7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7.25" customHeight="1" x14ac:dyDescent="0.25">
      <c r="A133" s="52">
        <v>44602</v>
      </c>
      <c r="B133" s="26" t="s">
        <v>10</v>
      </c>
      <c r="C133" s="56">
        <v>0.84722222222222199</v>
      </c>
      <c r="D133" s="40">
        <v>130</v>
      </c>
      <c r="E133" s="40">
        <v>13.3</v>
      </c>
      <c r="F133" s="48">
        <v>820000</v>
      </c>
      <c r="G133" s="48">
        <v>1200000000</v>
      </c>
      <c r="H133" s="16">
        <v>-1</v>
      </c>
      <c r="I133" s="24" t="s">
        <v>139</v>
      </c>
      <c r="J133" s="30"/>
      <c r="K133" s="30"/>
      <c r="L133" s="30"/>
      <c r="M133" s="30"/>
      <c r="N133" s="30"/>
      <c r="O133" s="30"/>
      <c r="P133" s="30"/>
      <c r="Q133" s="7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7.25" customHeight="1" x14ac:dyDescent="0.25">
      <c r="A134" s="52">
        <v>44613</v>
      </c>
      <c r="B134" s="26" t="s">
        <v>10</v>
      </c>
      <c r="C134" s="56">
        <v>0.46527777777777801</v>
      </c>
      <c r="D134" s="40">
        <v>140</v>
      </c>
      <c r="E134" s="40">
        <v>10.3</v>
      </c>
      <c r="F134" s="48">
        <v>870000</v>
      </c>
      <c r="G134" s="48">
        <v>1200000000</v>
      </c>
      <c r="H134" s="16">
        <v>-1</v>
      </c>
      <c r="I134" s="24" t="s">
        <v>140</v>
      </c>
      <c r="J134" s="30"/>
      <c r="K134" s="30"/>
      <c r="L134" s="30"/>
      <c r="M134" s="30"/>
      <c r="N134" s="30"/>
      <c r="O134" s="30"/>
      <c r="P134" s="30"/>
      <c r="Q134" s="7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7.25" customHeight="1" x14ac:dyDescent="0.25">
      <c r="A135" s="52">
        <v>45067</v>
      </c>
      <c r="B135" s="26" t="s">
        <v>10</v>
      </c>
      <c r="C135" s="56">
        <v>0.25</v>
      </c>
      <c r="D135" s="40">
        <v>360</v>
      </c>
      <c r="E135" s="40">
        <v>10.5</v>
      </c>
      <c r="F135" s="48">
        <v>222000</v>
      </c>
      <c r="G135" s="48">
        <v>8340000000</v>
      </c>
      <c r="H135" s="16">
        <v>-1</v>
      </c>
      <c r="I135" s="24" t="s">
        <v>141</v>
      </c>
      <c r="J135" s="4"/>
      <c r="K135" s="4"/>
      <c r="L135" s="4"/>
      <c r="M135" s="4"/>
      <c r="N135" s="4"/>
      <c r="O135" s="4"/>
      <c r="P135" s="4"/>
      <c r="Q135" s="7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7.25" customHeight="1" x14ac:dyDescent="0.25">
      <c r="A136" s="52">
        <v>45242</v>
      </c>
      <c r="B136" s="26" t="s">
        <v>10</v>
      </c>
      <c r="C136" s="56">
        <v>0.72222222222222199</v>
      </c>
      <c r="D136" s="40">
        <v>160</v>
      </c>
      <c r="E136" s="40">
        <v>9.1999999999999993</v>
      </c>
      <c r="F136" s="48">
        <v>112000</v>
      </c>
      <c r="G136" s="48">
        <v>402000000</v>
      </c>
      <c r="H136" s="16">
        <v>-1</v>
      </c>
      <c r="I136" s="24" t="s">
        <v>142</v>
      </c>
      <c r="J136" s="4"/>
      <c r="K136" s="4"/>
      <c r="L136" s="4"/>
      <c r="M136" s="4"/>
      <c r="N136" s="4"/>
      <c r="O136" s="4"/>
      <c r="P136" s="4"/>
      <c r="Q136" s="7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7.25" customHeight="1" x14ac:dyDescent="0.25">
      <c r="A137" s="52">
        <v>45477</v>
      </c>
      <c r="B137" s="26" t="s">
        <v>17</v>
      </c>
      <c r="C137" s="56">
        <v>0.54166666666666696</v>
      </c>
      <c r="D137" s="40">
        <v>720</v>
      </c>
      <c r="E137" s="40">
        <v>7.1</v>
      </c>
      <c r="F137" s="48">
        <v>20600</v>
      </c>
      <c r="G137" s="48">
        <v>452000000</v>
      </c>
      <c r="H137" s="16">
        <v>-1</v>
      </c>
      <c r="I137" s="24" t="s">
        <v>143</v>
      </c>
      <c r="J137" s="4"/>
      <c r="K137" s="4"/>
      <c r="L137" s="4"/>
      <c r="M137" s="4"/>
      <c r="N137" s="4"/>
      <c r="O137" s="4"/>
      <c r="P137" s="4"/>
      <c r="Q137" s="7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7.25" customHeight="1" x14ac:dyDescent="0.25">
      <c r="A138" s="52">
        <v>45480</v>
      </c>
      <c r="B138" s="26" t="s">
        <v>17</v>
      </c>
      <c r="C138" s="56">
        <v>8.3333333333333301E-2</v>
      </c>
      <c r="D138" s="40">
        <v>300</v>
      </c>
      <c r="E138" s="40">
        <v>9.3000000000000007</v>
      </c>
      <c r="F138" s="48">
        <v>81400</v>
      </c>
      <c r="G138" s="48">
        <v>587000000</v>
      </c>
      <c r="H138" s="16">
        <v>-1</v>
      </c>
      <c r="I138" s="24" t="s">
        <v>144</v>
      </c>
      <c r="J138" s="4"/>
      <c r="K138" s="4"/>
      <c r="L138" s="4"/>
      <c r="M138" s="4"/>
      <c r="N138" s="4"/>
      <c r="O138" s="4"/>
      <c r="P138" s="4"/>
      <c r="Q138" s="7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7.25" customHeight="1" x14ac:dyDescent="0.25">
      <c r="A139" s="52">
        <v>45488</v>
      </c>
      <c r="B139" s="26" t="s">
        <v>17</v>
      </c>
      <c r="C139" s="56">
        <v>0.81944444444444398</v>
      </c>
      <c r="D139" s="40">
        <v>220</v>
      </c>
      <c r="E139" s="40">
        <v>10</v>
      </c>
      <c r="F139" s="48">
        <v>18400</v>
      </c>
      <c r="G139" s="48">
        <v>116000000</v>
      </c>
      <c r="H139" s="16">
        <v>-1</v>
      </c>
      <c r="I139" s="24" t="s">
        <v>145</v>
      </c>
      <c r="J139" s="4"/>
      <c r="K139" s="4"/>
      <c r="L139" s="4"/>
      <c r="M139" s="4"/>
      <c r="N139" s="4"/>
      <c r="O139" s="4"/>
      <c r="P139" s="4"/>
      <c r="Q139" s="7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7.25" customHeight="1" x14ac:dyDescent="0.25">
      <c r="A140" s="52">
        <v>45496</v>
      </c>
      <c r="B140" s="26" t="s">
        <v>17</v>
      </c>
      <c r="C140" s="56">
        <v>0.25</v>
      </c>
      <c r="D140" s="40">
        <v>120</v>
      </c>
      <c r="E140" s="40">
        <v>8</v>
      </c>
      <c r="F140" s="48">
        <v>21000</v>
      </c>
      <c r="G140" s="48">
        <v>61600000</v>
      </c>
      <c r="H140" s="16">
        <v>-1</v>
      </c>
      <c r="I140" s="24" t="s">
        <v>146</v>
      </c>
      <c r="J140" s="4"/>
      <c r="K140" s="4"/>
      <c r="L140" s="4"/>
      <c r="M140" s="4"/>
      <c r="N140" s="4"/>
      <c r="O140" s="4"/>
      <c r="P140" s="4"/>
      <c r="Q140" s="7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7.25" customHeight="1" x14ac:dyDescent="0.25">
      <c r="A141" s="52">
        <v>45508</v>
      </c>
      <c r="B141" s="26" t="s">
        <v>17</v>
      </c>
      <c r="C141" s="56">
        <v>0.11111111111111099</v>
      </c>
      <c r="D141" s="40">
        <v>320</v>
      </c>
      <c r="E141" s="40">
        <v>10.6</v>
      </c>
      <c r="F141" s="48">
        <v>332000</v>
      </c>
      <c r="G141" s="48">
        <v>3200000000</v>
      </c>
      <c r="H141" s="16">
        <v>-1</v>
      </c>
      <c r="I141" s="24" t="s">
        <v>147</v>
      </c>
      <c r="J141" s="4"/>
      <c r="K141" s="4"/>
      <c r="L141" s="4"/>
      <c r="M141" s="4"/>
      <c r="N141" s="4"/>
      <c r="O141" s="4"/>
      <c r="P141" s="4"/>
      <c r="Q141" s="7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7.25" customHeight="1" x14ac:dyDescent="0.25">
      <c r="A142" s="52">
        <v>45810</v>
      </c>
      <c r="B142" s="26" t="s">
        <v>10</v>
      </c>
      <c r="C142" s="56">
        <v>0.35416666666666702</v>
      </c>
      <c r="D142" s="40">
        <v>160</v>
      </c>
      <c r="E142" s="40">
        <v>9.6</v>
      </c>
      <c r="F142" s="48">
        <v>22300</v>
      </c>
      <c r="G142" s="48">
        <v>19700000</v>
      </c>
      <c r="H142" s="16">
        <v>-1</v>
      </c>
      <c r="I142" s="24" t="s">
        <v>148</v>
      </c>
      <c r="J142" s="4"/>
      <c r="K142" s="4"/>
      <c r="L142" s="4"/>
      <c r="M142" s="4"/>
      <c r="N142" s="4"/>
      <c r="O142" s="4"/>
      <c r="P142" s="4"/>
      <c r="Q142" s="7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7.25" customHeight="1" x14ac:dyDescent="0.25">
      <c r="A143" s="62"/>
      <c r="B143" s="63"/>
      <c r="C143" s="63"/>
      <c r="D143" s="4"/>
      <c r="E143" s="4"/>
      <c r="F143" s="64"/>
      <c r="G143" s="64"/>
      <c r="H143" s="4"/>
      <c r="I143" s="65"/>
      <c r="J143" s="4"/>
      <c r="K143" s="4"/>
      <c r="L143" s="4"/>
      <c r="M143" s="4"/>
      <c r="N143" s="4"/>
      <c r="O143" s="4"/>
      <c r="P143" s="4"/>
      <c r="Q143" s="7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7.25" customHeight="1" x14ac:dyDescent="0.25">
      <c r="A144" s="62"/>
      <c r="B144" s="63"/>
      <c r="C144" s="63"/>
      <c r="D144" s="4"/>
      <c r="E144" s="4"/>
      <c r="F144" s="64"/>
      <c r="G144" s="64"/>
      <c r="H144" s="4"/>
      <c r="I144" s="65"/>
      <c r="J144" s="4"/>
      <c r="K144" s="4"/>
      <c r="L144" s="4"/>
      <c r="M144" s="4"/>
      <c r="N144" s="4"/>
      <c r="O144" s="4"/>
      <c r="P144" s="4"/>
      <c r="Q144" s="7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7.25" customHeight="1" x14ac:dyDescent="0.25">
      <c r="A145" s="66"/>
      <c r="B145" s="66"/>
      <c r="C145" s="67"/>
      <c r="D145" s="68"/>
      <c r="E145" s="4"/>
      <c r="F145" s="64"/>
      <c r="G145" s="69"/>
      <c r="H145" s="69"/>
      <c r="I145" s="69"/>
      <c r="J145" s="4"/>
      <c r="K145" s="4"/>
      <c r="L145" s="4"/>
      <c r="M145" s="4"/>
      <c r="N145" s="4"/>
      <c r="O145" s="4"/>
      <c r="P145" s="4"/>
      <c r="Q145" s="7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7.25" customHeight="1" x14ac:dyDescent="0.25">
      <c r="A146" s="70"/>
      <c r="B146" s="70"/>
      <c r="C146" s="71"/>
      <c r="D146" s="4"/>
      <c r="E146" s="4"/>
      <c r="F146" s="64"/>
      <c r="G146" s="69"/>
      <c r="H146" s="72"/>
      <c r="I146" s="8"/>
      <c r="J146" s="4"/>
      <c r="K146" s="4"/>
      <c r="L146" s="4"/>
      <c r="M146" s="4"/>
      <c r="N146" s="4"/>
      <c r="O146" s="4"/>
      <c r="P146" s="4"/>
      <c r="Q146" s="7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35.25" customHeight="1" x14ac:dyDescent="0.25">
      <c r="A147" s="73"/>
      <c r="B147" s="73"/>
      <c r="C147" s="74"/>
      <c r="D147" s="4"/>
      <c r="E147" s="4"/>
      <c r="F147" s="75"/>
      <c r="G147" s="4"/>
      <c r="H147" s="72"/>
      <c r="I147" s="8"/>
      <c r="J147" s="4"/>
      <c r="K147" s="4"/>
      <c r="L147" s="4"/>
      <c r="M147" s="4"/>
      <c r="N147" s="4"/>
      <c r="O147" s="4"/>
      <c r="P147" s="4"/>
      <c r="Q147" s="7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51.75" customHeight="1" x14ac:dyDescent="0.25">
      <c r="A148" s="76"/>
      <c r="B148" s="76"/>
      <c r="C148" s="77"/>
      <c r="D148" s="4"/>
      <c r="E148" s="4"/>
      <c r="F148" s="75"/>
      <c r="G148" s="4"/>
      <c r="H148" s="72"/>
      <c r="I148" s="8"/>
      <c r="J148" s="4"/>
      <c r="K148" s="4"/>
      <c r="L148" s="4"/>
      <c r="M148" s="4"/>
      <c r="N148" s="4"/>
      <c r="O148" s="4"/>
      <c r="P148" s="4"/>
      <c r="Q148" s="7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33" customHeight="1" x14ac:dyDescent="0.25">
      <c r="A149" s="78"/>
      <c r="B149" s="8"/>
      <c r="C149" s="8"/>
      <c r="D149" s="8"/>
      <c r="E149" s="8"/>
      <c r="F149" s="8"/>
      <c r="G149" s="4"/>
      <c r="H149" s="72"/>
      <c r="I149" s="8"/>
      <c r="J149" s="8"/>
      <c r="K149" s="8"/>
      <c r="L149" s="8"/>
      <c r="M149" s="8"/>
      <c r="N149" s="8"/>
      <c r="O149" s="8"/>
      <c r="P149" s="8"/>
      <c r="Q149" s="7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7.25" customHeight="1" x14ac:dyDescent="0.25">
      <c r="A150" s="79"/>
      <c r="B150" s="8"/>
      <c r="C150" s="8"/>
      <c r="D150" s="8"/>
      <c r="E150" s="8"/>
      <c r="F150" s="8"/>
      <c r="G150" s="4"/>
      <c r="H150" s="72"/>
      <c r="I150" s="8"/>
      <c r="J150" s="8"/>
      <c r="K150" s="8"/>
      <c r="L150" s="8"/>
      <c r="M150" s="8"/>
      <c r="N150" s="8"/>
      <c r="O150" s="8"/>
      <c r="P150" s="8"/>
      <c r="Q150" s="7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33" customHeight="1" x14ac:dyDescent="0.25">
      <c r="A151" s="79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7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32.2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7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36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7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35.2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7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36.7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7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35.2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7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39.7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7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57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7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57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7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36.7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7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36.7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7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36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7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31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7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33.7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7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36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7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33.7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7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32.2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7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31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7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36.7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7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35.2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7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36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7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39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7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32.2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7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27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7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7.2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7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7.2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7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7.2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7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7.2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7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7.2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7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7.2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7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7.2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7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7.2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7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7.2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7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7.2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7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7.2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7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7.2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7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7.2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7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7.2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7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7.2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7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7.2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7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7.2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7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7.2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7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7.2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7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7.2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7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7.2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7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7.2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7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7.2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7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7.2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7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7.2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7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7.2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7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7.2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7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7.2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7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7.2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7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7.2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7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7.2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7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7.2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7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7.2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7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7.2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7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7.2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7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7.2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7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7.2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7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7.2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7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7.2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7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7.2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7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7.2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7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7.2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7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7.2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7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7.2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7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7.2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7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7.2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7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7.2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7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7.2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7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7.2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7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7.2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7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7.2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7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7.2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7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7.2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7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7.2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7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7.2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7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7.2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7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7.2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7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7.2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7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7.2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7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7.2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7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7.2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7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7.2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7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7.2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7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7.2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7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7.2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7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7.2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7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7.2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7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7.2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7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7.2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7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7.2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7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7.2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7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7.2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7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7.2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7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7.2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7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7.2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7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7.2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7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7.2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7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7.2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7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7.2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7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7.2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7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7.2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7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7.2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7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7.2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7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7.2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7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7.2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7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7.2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7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7.2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7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7.2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7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7.2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7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7.2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7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7.2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7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7.2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7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7.2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7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7.2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7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7.2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7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7.2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7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7.2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7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7.2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7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7.2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7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7.2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7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7.2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7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7.2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7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7.2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7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7.2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7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7.2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7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7.2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7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7.2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7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7.2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7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7.2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7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7.2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7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7.2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7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7.2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7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7.2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7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7.2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7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7.2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7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7.2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7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7.2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7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7.2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7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7.2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7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7.2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7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7.2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7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7.2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7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7.2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7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7.2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7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7.2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7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7.2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7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7.2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7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7.2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7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7.2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7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7.2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7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7.2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7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7.2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7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7.2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7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7.2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7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7.2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7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7.2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7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7.2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7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7.2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7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7.2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7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7.2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7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7.2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7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7.2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7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7.2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7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7.2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7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7.2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7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7.2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7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7.2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7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7.2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7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7.2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7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7.2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7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7.2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7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7.2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7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7.2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7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7.2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7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7.2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7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7.2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7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7.2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7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7.2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7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7.2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7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7.2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7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7.2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7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7.2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7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7.2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7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7.2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7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7.2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7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7.2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7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7.2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7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7.2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7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7.2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7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7.2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7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7.2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7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7.2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7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7.2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7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7.2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7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7.2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7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7.2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7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7.2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7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7.2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7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7.2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7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7.2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7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7.2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7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7.2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7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7.2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7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7.2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7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7.2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7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7.2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7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7.2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7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7.2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7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7.2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7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7.2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7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7.2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7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7.2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7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7.2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7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7.2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7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7.2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7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7.2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7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7.2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7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7.2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7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7.2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7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7.2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7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7.2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7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7.2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7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7.2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7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7.2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7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7.2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7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7.2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7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7.2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7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7.2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7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7.2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7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7.2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7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7.2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7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7.2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7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7.2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7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7.2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7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7.2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7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7.2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7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7.2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7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7.2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7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7.2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7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7.2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7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7.2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7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7.2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7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7.2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7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7.2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7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7.2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7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7.2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7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7.2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7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7.2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7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7.2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7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7.2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7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7.2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7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7.2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7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7.2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7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7.2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7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7.2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7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7.2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7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7.2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7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7.2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7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7.2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7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7.2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7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7.2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7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7.2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7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7.2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7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7.2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7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7.2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7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7.2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7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7.2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7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7.2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7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7.2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7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7.2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7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7.2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7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7.2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7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7.2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7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7.2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7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7.2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7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7.2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7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7.2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7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7.2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7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7.2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7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7.2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7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7.2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7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7.2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7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7.2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7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7.2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7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7.2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7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7.2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7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7.2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7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7.2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7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7.2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7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7.2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7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7.2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7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7.2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7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7.2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7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7.2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7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7.2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7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7.2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7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7.2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7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7.2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7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7.2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7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7.2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7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7.2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7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7.2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7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7.2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7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7.2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7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7.2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7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7.2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7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7.2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7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7.2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7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7.2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7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7.2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7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7.2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7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7.2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7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7.2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7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7.2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7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7.2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7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7.2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7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7.2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7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7.2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7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7.2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7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7.2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7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7.2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7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7.2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7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7.2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7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7.2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7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7.2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7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7.2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7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7.2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7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7.2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7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7.2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7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7.2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7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7.2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7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7.2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7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7.2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7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7.2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7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7.2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7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7.2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7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7.2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7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7.2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7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7.2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7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7.2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7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7.2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7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7.2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7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7.2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7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7.2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7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7.2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7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7.2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7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7.2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7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7.2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7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7.2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7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7.2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7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7.2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7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7.2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7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7.2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7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7.2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7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7.2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7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7.2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7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7.2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7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7.2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7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7.2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7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7.2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7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7.2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7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7.2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7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7.2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7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7.2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7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7.2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7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7.2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7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7.2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7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7.2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7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7.2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7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7.2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7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7.2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7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7.2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7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7.2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7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7.2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7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7.2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7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7.2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7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7.2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7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7.2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7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7.2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7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7.2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7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7.2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7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7.2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7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7.2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7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7.2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7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7.2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7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7.2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7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7.2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7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7.2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7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7.2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7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7.2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7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7.2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7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7.2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7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7.2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7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7.2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7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7.2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7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7.2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7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7.2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7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7.2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7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7.2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7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7.2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7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7.2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7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7.2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7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7.2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7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7.2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7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7.2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7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7.2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7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7.2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7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7.2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7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7.2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7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7.2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7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7.2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7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7.2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7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7.2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7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7.2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7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7.2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7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7.2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7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7.2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7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7.2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7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7.2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7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7.2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7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7.2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7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7.2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7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7.2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7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7.2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7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7.2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7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7.2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7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7.2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7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7.2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7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7.2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7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7.2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7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7.2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7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7.2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7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7.2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7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7.2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7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7.2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7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7.2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7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7.2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7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7.2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7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7.2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7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7.2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7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7.2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7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7.2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7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7.2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7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7.2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7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7.2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7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7.2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7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7.2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7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7.2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7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7.2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7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7.2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7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7.2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7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7.2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7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7.2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7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7.2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7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7.2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7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7.2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7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7.2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7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7.2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7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7.2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7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7.2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7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7.2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7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7.2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7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7.2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7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7.2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7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7.2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7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7.2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7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7.2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7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7.2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7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7.2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7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7.2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7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7.2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7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7.2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7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7.2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7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7.2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7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7.2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7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7.2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7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7.2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7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7.2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7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7.2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7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7.2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7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7.2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7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7.2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7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7.2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7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7.2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7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7.2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7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7.2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7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7.2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7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7.2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7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7.2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7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7.2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7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7.2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7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7.2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7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7.2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7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7.2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7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7.2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7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7.2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7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7.2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7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7.2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7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7.2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7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7.2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7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7.2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7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7.2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7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7.2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7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7.2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7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7.2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7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7.2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7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7.2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7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7.2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7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7.2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7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7.2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7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7.2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7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7.2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7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7.2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7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7.2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7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7.2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7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7.2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7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7.2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7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7.2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7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7.2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7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7.2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7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7.2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7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7.2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7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7.2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7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7.2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7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7.2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7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7.2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7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7.2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7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7.2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7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7.2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7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7.2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7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7.2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7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7.2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7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7.2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7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7.2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7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7.2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7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7.2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7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7.2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7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7.2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7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7.2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7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7.2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7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7.2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7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7.2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7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7.2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7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7.2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7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7.2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7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7.2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7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7.2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7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7.2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7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7.2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7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7.2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7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7.2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7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7.2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7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7.2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7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7.2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7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7.2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7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7.2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7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7.2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7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7.2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7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7.2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7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7.2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7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7.2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7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7.2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7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7.2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7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7.2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7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7.2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7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7.2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7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7.2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7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7.2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7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7.2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7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7.2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7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7.2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7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7.2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7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7.2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7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7.2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7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7.2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7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7.2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7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7.2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7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7.2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7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7.2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7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7.2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7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7.2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7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7.2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7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7.2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7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7.2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7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7.2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7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7.2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7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7.2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7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7.2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7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7.2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7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7.2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7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7.2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7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7.2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7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7.2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7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7.2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7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7.2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7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7.2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7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7.2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7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7.2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7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7.2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7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7.2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7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7.2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7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7.2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7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7.2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7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7.2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7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7.2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7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7.2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7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7.2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7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7.2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7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7.2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7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7.2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7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7.2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7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7.2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7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7.2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7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7.2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7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7.2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7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7.2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7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7.2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7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7.2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7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7.2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7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7.2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7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7.2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7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7.2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7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7.2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7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7.2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7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7.2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7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7.2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7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7.2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7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7.2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7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7.2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7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7.2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7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7.2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7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7.2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7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7.2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7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7.2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7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7.2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7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7.2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7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7.2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7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7.2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7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7.2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7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7.2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7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7.2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7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7.2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7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7.2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7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7.2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7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7.2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7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7.2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7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7.2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7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7.2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7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7.2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7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7.2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7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7.2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7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7.2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7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7.2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7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7.2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7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7.2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7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7.2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7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7.2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7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7.2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7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7.2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7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7.2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7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7.2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7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7.2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7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7.2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7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7.2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7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7.2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7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7.2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7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7.2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7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7.2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7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7.2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7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7.2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7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7.2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7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7.2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7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7.2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7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7.2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7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7.2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7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7.2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7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7.2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7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7.2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7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7.2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7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7.2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7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7.2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7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7.2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7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7.2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7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7.2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7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7.2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7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7.2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7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7.2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7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7.2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7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7.2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7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7.2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7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7.2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7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7.2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7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7.2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7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7.2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7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7.2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7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7.2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7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7.2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7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7.2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7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7.2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7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7.2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7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7.2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7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7.2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7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7.2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7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7.2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7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7.2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7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7.2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7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7.2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7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7.2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7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7.2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7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7.2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7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7.2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7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7.2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7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7.2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7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7.2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7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7.2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7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7.2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7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7.2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7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7.2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7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7.2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7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7.2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7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7.2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7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7.2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7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7.2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7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7.2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7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7.2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7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7.2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7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7.2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7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7.2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7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7.2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7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7.2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7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7.2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7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7.2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7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7.2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7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7.2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7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7.2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7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7.2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7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7.2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7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7.2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7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7.2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7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7.2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7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7.2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7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7.2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7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7.2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7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7.2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7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7.2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7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7.2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7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7.2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7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7.2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7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7.2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7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7.2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7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7.2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7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7.2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7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7.2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7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7.2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7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7.2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7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7.2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7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7.2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7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7.2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7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7.2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7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7.2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7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7.2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7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7.2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7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7.2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7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7.2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7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7.2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7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7.2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7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7.2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7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7.2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7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7.2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7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7.2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7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7.2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7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7.2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7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7.2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7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7.2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7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7.2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7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7.2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7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7.2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7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7.2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7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7.2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7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7.2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7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7.2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7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7.2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7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7.2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7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7.2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7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7.2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7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7.2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7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7.2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7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7.2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7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7.2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7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7.2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7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7.2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7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7.2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7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7.2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7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7.2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7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7.2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7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7.2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7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7.2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7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7.2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7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7.2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7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7.2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7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7.2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7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7.2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7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7.2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7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7.2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7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7.2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7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7.2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7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7.2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7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7.2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7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7.2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7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7.2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7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7.2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7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7.2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7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7.2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7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7.2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7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7.2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7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7.2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7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7.2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7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7.2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7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7.2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7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7.2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7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7.2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7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7.2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7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7.2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7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7.2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7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7.2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7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7.2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7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7.2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7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7.2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7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7.2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7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7.2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7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7.2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7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7.2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7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7.2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7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7.2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7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7.2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7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7.2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7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7.2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7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7.2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7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7.2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7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7.2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7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7.2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7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7.2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7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7.2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7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7.2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7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7.2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7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7.2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7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8749999999999998" right="0.78749999999999998" top="1.05277777777778" bottom="1.05277777777778" header="0" footer="0"/>
  <pageSetup paperSize="9" orientation="portrait" r:id="rId1"/>
  <headerFooter>
    <oddHeader>&amp;Cffffff&amp;A</oddHeader>
    <oddFooter>&amp;CffffffPagina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topLeftCell="A16" workbookViewId="0">
      <selection activeCell="A35" sqref="A35"/>
    </sheetView>
  </sheetViews>
  <sheetFormatPr defaultColWidth="11.25" defaultRowHeight="15" customHeight="1" x14ac:dyDescent="0.25"/>
  <cols>
    <col min="1" max="1" width="107.625" customWidth="1"/>
    <col min="2" max="26" width="6.75" customWidth="1"/>
  </cols>
  <sheetData>
    <row r="1" spans="1:1" ht="15.75" customHeight="1" x14ac:dyDescent="0.25">
      <c r="A1" s="80" t="s">
        <v>149</v>
      </c>
    </row>
    <row r="2" spans="1:1" ht="34.5" customHeight="1" x14ac:dyDescent="0.25">
      <c r="A2" s="80" t="s">
        <v>150</v>
      </c>
    </row>
    <row r="3" spans="1:1" ht="15.75" customHeight="1" x14ac:dyDescent="0.25">
      <c r="A3" s="80" t="s">
        <v>151</v>
      </c>
    </row>
    <row r="4" spans="1:1" ht="15.75" customHeight="1" x14ac:dyDescent="0.25">
      <c r="A4" s="80" t="s">
        <v>152</v>
      </c>
    </row>
    <row r="5" spans="1:1" ht="15.75" customHeight="1" x14ac:dyDescent="0.25">
      <c r="A5" s="80" t="s">
        <v>153</v>
      </c>
    </row>
    <row r="6" spans="1:1" ht="15.75" customHeight="1" x14ac:dyDescent="0.25">
      <c r="A6" s="80" t="s">
        <v>154</v>
      </c>
    </row>
    <row r="7" spans="1:1" ht="15.75" customHeight="1" x14ac:dyDescent="0.25">
      <c r="A7" s="80" t="s">
        <v>155</v>
      </c>
    </row>
    <row r="8" spans="1:1" ht="15.75" customHeight="1" x14ac:dyDescent="0.25">
      <c r="A8" s="80" t="s">
        <v>156</v>
      </c>
    </row>
    <row r="9" spans="1:1" ht="15.75" customHeight="1" x14ac:dyDescent="0.25">
      <c r="A9" s="80" t="s">
        <v>157</v>
      </c>
    </row>
    <row r="10" spans="1:1" ht="48.75" customHeight="1" x14ac:dyDescent="0.25">
      <c r="A10" s="80" t="s">
        <v>158</v>
      </c>
    </row>
    <row r="11" spans="1:1" ht="15.75" customHeight="1" x14ac:dyDescent="0.25">
      <c r="A11" s="80" t="s">
        <v>159</v>
      </c>
    </row>
    <row r="12" spans="1:1" ht="15.75" customHeight="1" x14ac:dyDescent="0.25">
      <c r="A12" s="80" t="s">
        <v>160</v>
      </c>
    </row>
    <row r="13" spans="1:1" ht="15.75" customHeight="1" x14ac:dyDescent="0.25">
      <c r="A13" s="80" t="s">
        <v>161</v>
      </c>
    </row>
    <row r="14" spans="1:1" ht="15.75" customHeight="1" x14ac:dyDescent="0.25">
      <c r="A14" s="80" t="s">
        <v>162</v>
      </c>
    </row>
    <row r="15" spans="1:1" ht="15.75" customHeight="1" x14ac:dyDescent="0.25">
      <c r="A15" s="80" t="s">
        <v>163</v>
      </c>
    </row>
    <row r="16" spans="1:1" ht="15.75" customHeight="1" x14ac:dyDescent="0.25">
      <c r="A16" s="80" t="s">
        <v>164</v>
      </c>
    </row>
    <row r="17" spans="1:1" ht="15.75" customHeight="1" x14ac:dyDescent="0.25">
      <c r="A17" s="80" t="s">
        <v>165</v>
      </c>
    </row>
    <row r="18" spans="1:1" ht="15.75" customHeight="1" x14ac:dyDescent="0.25">
      <c r="A18" s="80" t="s">
        <v>166</v>
      </c>
    </row>
    <row r="19" spans="1:1" ht="15.75" customHeight="1" x14ac:dyDescent="0.25">
      <c r="A19" s="80" t="s">
        <v>167</v>
      </c>
    </row>
    <row r="20" spans="1:1" ht="15.75" customHeight="1" x14ac:dyDescent="0.25">
      <c r="A20" s="80" t="s">
        <v>168</v>
      </c>
    </row>
    <row r="21" spans="1:1" ht="15.75" customHeight="1" x14ac:dyDescent="0.25">
      <c r="A21" s="80" t="s">
        <v>169</v>
      </c>
    </row>
    <row r="22" spans="1:1" ht="15.75" customHeight="1" x14ac:dyDescent="0.25">
      <c r="A22" s="80" t="s">
        <v>170</v>
      </c>
    </row>
    <row r="23" spans="1:1" ht="15.75" customHeight="1" x14ac:dyDescent="0.25">
      <c r="A23" s="80" t="s">
        <v>171</v>
      </c>
    </row>
    <row r="24" spans="1:1" ht="15.75" customHeight="1" x14ac:dyDescent="0.25">
      <c r="A24" s="80" t="s">
        <v>172</v>
      </c>
    </row>
    <row r="25" spans="1:1" ht="15.75" customHeight="1" x14ac:dyDescent="0.25">
      <c r="A25" s="80" t="s">
        <v>173</v>
      </c>
    </row>
    <row r="26" spans="1:1" ht="15.75" customHeight="1" x14ac:dyDescent="0.25">
      <c r="A26" s="80" t="s">
        <v>174</v>
      </c>
    </row>
    <row r="27" spans="1:1" ht="15.75" customHeight="1" x14ac:dyDescent="0.25">
      <c r="A27" s="80" t="s">
        <v>175</v>
      </c>
    </row>
    <row r="28" spans="1:1" ht="15.75" customHeight="1" x14ac:dyDescent="0.25">
      <c r="A28" s="80" t="s">
        <v>176</v>
      </c>
    </row>
    <row r="29" spans="1:1" ht="45" customHeight="1" x14ac:dyDescent="0.25">
      <c r="A29" s="80" t="s">
        <v>177</v>
      </c>
    </row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RESPIRA</vt:lpstr>
      <vt:lpstr>References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Simona Scollo</cp:lastModifiedBy>
  <dcterms:created xsi:type="dcterms:W3CDTF">2021-11-08T13:46:31Z</dcterms:created>
  <dcterms:modified xsi:type="dcterms:W3CDTF">2026-04-24T07:23:31Z</dcterms:modified>
</cp:coreProperties>
</file>